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16 Økonomi\99 Head of Accounting\Rapportering\2023\IFRS historiske tall\"/>
    </mc:Choice>
  </mc:AlternateContent>
  <xr:revisionPtr revIDLastSave="0" documentId="13_ncr:1_{918219BF-7F4C-493A-B48E-1C390CBDA6CA}" xr6:coauthVersionLast="47" xr6:coauthVersionMax="47" xr10:uidLastSave="{00000000-0000-0000-0000-000000000000}"/>
  <bookViews>
    <workbookView xWindow="-120" yWindow="-120" windowWidth="29040" windowHeight="17640" tabRatio="894" xr2:uid="{CBD86A2C-1BE7-449B-B7E7-9AF2B6163F8D}"/>
  </bookViews>
  <sheets>
    <sheet name="1 - Contents" sheetId="2" r:id="rId1"/>
    <sheet name="2 - Income statement" sheetId="3" r:id="rId2"/>
    <sheet name="3 - Statement of comp.income" sheetId="10" r:id="rId3"/>
    <sheet name="4 - Statement of fin.pos." sheetId="5" r:id="rId4"/>
    <sheet name="5 - Changes in equity" sheetId="6" r:id="rId5"/>
    <sheet name="6 - Insurance service result" sheetId="7" r:id="rId6"/>
    <sheet name="7 - Quarterly outline" sheetId="8" r:id="rId7"/>
    <sheet name="8 - KPI definitions 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8" l="1"/>
  <c r="I124" i="8" l="1"/>
  <c r="I127" i="8" s="1"/>
  <c r="I119" i="8"/>
  <c r="H127" i="8"/>
  <c r="G127" i="8"/>
  <c r="F127" i="8"/>
  <c r="E127" i="8"/>
  <c r="D127" i="8"/>
  <c r="C127" i="8"/>
  <c r="I118" i="8"/>
  <c r="H118" i="8"/>
  <c r="G118" i="8"/>
  <c r="F118" i="8"/>
  <c r="E118" i="8"/>
  <c r="D118" i="8"/>
  <c r="C118" i="8"/>
  <c r="B118" i="8"/>
  <c r="I117" i="8"/>
  <c r="H117" i="8"/>
  <c r="G117" i="8"/>
  <c r="F117" i="8"/>
  <c r="E117" i="8"/>
  <c r="D117" i="8"/>
  <c r="C117" i="8"/>
  <c r="B117" i="8"/>
  <c r="I114" i="8"/>
  <c r="H114" i="8"/>
  <c r="G114" i="8"/>
  <c r="F114" i="8"/>
  <c r="E114" i="8"/>
  <c r="D114" i="8"/>
  <c r="C114" i="8"/>
  <c r="B114" i="8"/>
  <c r="I113" i="8"/>
  <c r="H113" i="8"/>
  <c r="G113" i="8"/>
  <c r="F113" i="8"/>
  <c r="E113" i="8"/>
  <c r="D113" i="8"/>
  <c r="C113" i="8"/>
  <c r="B113" i="8"/>
  <c r="I112" i="8"/>
  <c r="H112" i="8"/>
  <c r="G112" i="8"/>
  <c r="F112" i="8"/>
  <c r="E112" i="8"/>
  <c r="D112" i="8"/>
  <c r="C112" i="8"/>
  <c r="I56" i="7"/>
  <c r="G56" i="7"/>
  <c r="I94" i="7"/>
  <c r="I98" i="7" s="1"/>
  <c r="H94" i="7"/>
  <c r="H98" i="7" s="1"/>
  <c r="G94" i="7"/>
  <c r="G98" i="7" s="1"/>
  <c r="F94" i="7"/>
  <c r="F98" i="7" s="1"/>
  <c r="E94" i="7"/>
  <c r="E98" i="7" s="1"/>
  <c r="D94" i="7"/>
  <c r="D98" i="7" s="1"/>
  <c r="C94" i="7"/>
  <c r="C98" i="7" s="1"/>
  <c r="B94" i="7"/>
  <c r="B98" i="7" s="1"/>
  <c r="I73" i="7"/>
  <c r="I77" i="7" s="1"/>
  <c r="H73" i="7"/>
  <c r="H77" i="7" s="1"/>
  <c r="G73" i="7"/>
  <c r="G77" i="7" s="1"/>
  <c r="F73" i="7"/>
  <c r="F77" i="7" s="1"/>
  <c r="E73" i="7"/>
  <c r="E77" i="7" s="1"/>
  <c r="D73" i="7"/>
  <c r="D77" i="7" s="1"/>
  <c r="C73" i="7"/>
  <c r="C77" i="7" s="1"/>
  <c r="B73" i="7"/>
  <c r="B77" i="7" s="1"/>
  <c r="I52" i="7"/>
  <c r="H52" i="7"/>
  <c r="H56" i="7" s="1"/>
  <c r="G52" i="7"/>
  <c r="F52" i="7"/>
  <c r="F56" i="7" s="1"/>
  <c r="E52" i="7"/>
  <c r="E56" i="7" s="1"/>
  <c r="D52" i="7"/>
  <c r="D56" i="7" s="1"/>
  <c r="C52" i="7"/>
  <c r="C56" i="7" s="1"/>
  <c r="B52" i="7"/>
  <c r="B56" i="7" s="1"/>
  <c r="I35" i="7"/>
  <c r="H35" i="7"/>
  <c r="G35" i="7"/>
  <c r="F35" i="7"/>
  <c r="E35" i="7"/>
  <c r="D35" i="7"/>
  <c r="C35" i="7"/>
  <c r="B35" i="7"/>
  <c r="I31" i="7"/>
  <c r="H31" i="7"/>
  <c r="G31" i="7"/>
  <c r="F31" i="7"/>
  <c r="E31" i="7"/>
  <c r="D31" i="7"/>
  <c r="C31" i="7"/>
  <c r="B31" i="7"/>
  <c r="I44" i="6"/>
  <c r="I43" i="6"/>
  <c r="I42" i="6"/>
  <c r="I40" i="6"/>
  <c r="I39" i="6"/>
  <c r="I38" i="6"/>
  <c r="I37" i="6"/>
  <c r="I35" i="6"/>
  <c r="I34" i="6"/>
  <c r="I33" i="6"/>
  <c r="I32" i="6"/>
  <c r="I31" i="6"/>
  <c r="I29" i="6"/>
  <c r="I28" i="6"/>
  <c r="I27" i="6"/>
  <c r="I25" i="6"/>
  <c r="I24" i="6"/>
  <c r="I23" i="6"/>
  <c r="I22" i="6"/>
  <c r="I20" i="6"/>
  <c r="I19" i="6"/>
  <c r="I18" i="6"/>
  <c r="I17" i="6"/>
  <c r="I15" i="6"/>
  <c r="I14" i="6"/>
  <c r="I13" i="6"/>
  <c r="I12" i="6"/>
  <c r="I10" i="6"/>
  <c r="I9" i="6"/>
  <c r="I8" i="6"/>
  <c r="D7" i="6"/>
  <c r="D11" i="6" s="1"/>
  <c r="D16" i="6" s="1"/>
  <c r="D21" i="6" s="1"/>
  <c r="D26" i="6" s="1"/>
  <c r="D30" i="6" s="1"/>
  <c r="D36" i="6" s="1"/>
  <c r="D41" i="6" s="1"/>
  <c r="D45" i="6" s="1"/>
  <c r="I12" i="10"/>
  <c r="I13" i="10" s="1"/>
  <c r="H12" i="10"/>
  <c r="H13" i="10" s="1"/>
  <c r="G12" i="10"/>
  <c r="G13" i="10" s="1"/>
  <c r="F12" i="10"/>
  <c r="F13" i="10" s="1"/>
  <c r="E12" i="10"/>
  <c r="E13" i="10" s="1"/>
  <c r="D12" i="10"/>
  <c r="D13" i="10" s="1"/>
  <c r="C12" i="10"/>
  <c r="C13" i="10" s="1"/>
  <c r="B12" i="10"/>
  <c r="B13" i="10" s="1"/>
  <c r="F26" i="3"/>
  <c r="F13" i="3"/>
  <c r="F9" i="3"/>
  <c r="F22" i="3"/>
  <c r="E118" i="7"/>
  <c r="D118" i="7"/>
  <c r="C118" i="7"/>
  <c r="B118" i="7"/>
  <c r="E117" i="7"/>
  <c r="I117" i="7" s="1"/>
  <c r="D117" i="7"/>
  <c r="C117" i="7"/>
  <c r="B117" i="7"/>
  <c r="I22" i="7"/>
  <c r="E114" i="7"/>
  <c r="I10" i="7"/>
  <c r="I14" i="7" s="1"/>
  <c r="H10" i="7"/>
  <c r="H14" i="7" s="1"/>
  <c r="G10" i="7"/>
  <c r="G14" i="7" s="1"/>
  <c r="F10" i="7"/>
  <c r="F14" i="7" s="1"/>
  <c r="E10" i="7"/>
  <c r="D10" i="7"/>
  <c r="D14" i="7" s="1"/>
  <c r="C10" i="7"/>
  <c r="C14" i="7" s="1"/>
  <c r="B10" i="7"/>
  <c r="I6" i="6"/>
  <c r="I5" i="6"/>
  <c r="J49" i="5"/>
  <c r="B49" i="5"/>
  <c r="I49" i="5"/>
  <c r="H49" i="5"/>
  <c r="G49" i="5"/>
  <c r="F49" i="5"/>
  <c r="E49" i="5"/>
  <c r="D49" i="5"/>
  <c r="C49" i="5"/>
  <c r="H40" i="5"/>
  <c r="J40" i="5"/>
  <c r="I40" i="5"/>
  <c r="G40" i="5"/>
  <c r="F40" i="5"/>
  <c r="E40" i="5"/>
  <c r="D40" i="5"/>
  <c r="C40" i="5"/>
  <c r="C42" i="5" s="1"/>
  <c r="B40" i="5"/>
  <c r="E33" i="5"/>
  <c r="J33" i="5"/>
  <c r="I33" i="5"/>
  <c r="H33" i="5"/>
  <c r="G33" i="5"/>
  <c r="F33" i="5"/>
  <c r="D33" i="5"/>
  <c r="C33" i="5"/>
  <c r="B33" i="5"/>
  <c r="B14" i="7" l="1"/>
  <c r="F15" i="3"/>
  <c r="C19" i="7"/>
  <c r="F19" i="7"/>
  <c r="F20" i="7"/>
  <c r="G19" i="7"/>
  <c r="G22" i="7"/>
  <c r="G20" i="7"/>
  <c r="C22" i="7"/>
  <c r="D19" i="7"/>
  <c r="D22" i="7"/>
  <c r="H117" i="7"/>
  <c r="G117" i="7" s="1"/>
  <c r="F117" i="7" s="1"/>
  <c r="E22" i="7"/>
  <c r="E19" i="7"/>
  <c r="F22" i="7"/>
  <c r="C114" i="7"/>
  <c r="C20" i="7"/>
  <c r="C21" i="7" s="1"/>
  <c r="C23" i="7" s="1"/>
  <c r="E113" i="7"/>
  <c r="I113" i="7" s="1"/>
  <c r="H19" i="7"/>
  <c r="H22" i="7"/>
  <c r="H20" i="7"/>
  <c r="C113" i="7"/>
  <c r="I19" i="7"/>
  <c r="I20" i="7"/>
  <c r="C112" i="7"/>
  <c r="C115" i="7" s="1"/>
  <c r="C119" i="7" s="1"/>
  <c r="B19" i="7"/>
  <c r="B22" i="7"/>
  <c r="B112" i="7"/>
  <c r="I114" i="7"/>
  <c r="I118" i="7"/>
  <c r="H118" i="7"/>
  <c r="G118" i="7" s="1"/>
  <c r="F118" i="7" s="1"/>
  <c r="D113" i="7"/>
  <c r="E20" i="7"/>
  <c r="E21" i="7" s="1"/>
  <c r="E23" i="7" s="1"/>
  <c r="D20" i="7"/>
  <c r="D21" i="7" s="1"/>
  <c r="D23" i="7" s="1"/>
  <c r="D114" i="7"/>
  <c r="H114" i="7" s="1"/>
  <c r="B113" i="7"/>
  <c r="E14" i="7"/>
  <c r="B20" i="7"/>
  <c r="E112" i="7"/>
  <c r="B114" i="7"/>
  <c r="D112" i="7"/>
  <c r="J42" i="5"/>
  <c r="J58" i="5" s="1"/>
  <c r="B42" i="5"/>
  <c r="B58" i="5" s="1"/>
  <c r="E42" i="5"/>
  <c r="E58" i="5" s="1"/>
  <c r="D42" i="5"/>
  <c r="D58" i="5" s="1"/>
  <c r="H42" i="5"/>
  <c r="H58" i="5" s="1"/>
  <c r="F42" i="5"/>
  <c r="F58" i="5" s="1"/>
  <c r="G42" i="5"/>
  <c r="G58" i="5" s="1"/>
  <c r="I42" i="5"/>
  <c r="I58" i="5" s="1"/>
  <c r="C58" i="5"/>
  <c r="J12" i="5"/>
  <c r="J22" i="5" s="1"/>
  <c r="I12" i="5"/>
  <c r="I22" i="5" s="1"/>
  <c r="H12" i="5"/>
  <c r="H22" i="5" s="1"/>
  <c r="G12" i="5"/>
  <c r="G22" i="5" s="1"/>
  <c r="F12" i="5"/>
  <c r="F22" i="5" s="1"/>
  <c r="E12" i="5"/>
  <c r="E22" i="5" s="1"/>
  <c r="D12" i="5"/>
  <c r="D22" i="5" s="1"/>
  <c r="C12" i="5"/>
  <c r="C22" i="5" s="1"/>
  <c r="B12" i="5"/>
  <c r="B21" i="7" l="1"/>
  <c r="B22" i="5"/>
  <c r="F30" i="3"/>
  <c r="D115" i="7"/>
  <c r="D119" i="7" s="1"/>
  <c r="H113" i="7"/>
  <c r="G113" i="7" s="1"/>
  <c r="F113" i="7" s="1"/>
  <c r="B115" i="7"/>
  <c r="F21" i="7"/>
  <c r="F23" i="7" s="1"/>
  <c r="G114" i="7"/>
  <c r="F114" i="7" s="1"/>
  <c r="G21" i="7"/>
  <c r="G23" i="7" s="1"/>
  <c r="H21" i="7"/>
  <c r="H23" i="7" s="1"/>
  <c r="I21" i="7"/>
  <c r="I23" i="7" s="1"/>
  <c r="I112" i="7"/>
  <c r="I115" i="7" s="1"/>
  <c r="I119" i="7" s="1"/>
  <c r="H112" i="7"/>
  <c r="E115" i="7"/>
  <c r="E119" i="7" s="1"/>
  <c r="I28" i="3"/>
  <c r="H26" i="3"/>
  <c r="G26" i="3"/>
  <c r="D26" i="3"/>
  <c r="C26" i="3"/>
  <c r="B26" i="3"/>
  <c r="H22" i="3"/>
  <c r="G22" i="3"/>
  <c r="D22" i="3"/>
  <c r="C22" i="3"/>
  <c r="B22" i="3"/>
  <c r="B13" i="3"/>
  <c r="H13" i="3"/>
  <c r="G13" i="3"/>
  <c r="F42" i="3"/>
  <c r="D13" i="3"/>
  <c r="C13" i="3"/>
  <c r="H44" i="3"/>
  <c r="G44" i="3"/>
  <c r="F44" i="3"/>
  <c r="I44" i="3"/>
  <c r="D44" i="3"/>
  <c r="C44" i="3"/>
  <c r="B44" i="3"/>
  <c r="H41" i="3"/>
  <c r="G41" i="3"/>
  <c r="F41" i="3"/>
  <c r="I41" i="3"/>
  <c r="D41" i="3"/>
  <c r="C41" i="3"/>
  <c r="B41" i="3"/>
  <c r="H9" i="3"/>
  <c r="G9" i="3"/>
  <c r="D9" i="3"/>
  <c r="C9" i="3"/>
  <c r="B9" i="3"/>
  <c r="B119" i="7" l="1"/>
  <c r="B23" i="7"/>
  <c r="G42" i="3"/>
  <c r="H42" i="3"/>
  <c r="C42" i="3"/>
  <c r="B42" i="3"/>
  <c r="D42" i="3"/>
  <c r="G15" i="3"/>
  <c r="H15" i="3"/>
  <c r="F36" i="3"/>
  <c r="G112" i="7"/>
  <c r="H115" i="7"/>
  <c r="H119" i="7" s="1"/>
  <c r="B15" i="3"/>
  <c r="I22" i="3"/>
  <c r="C43" i="3"/>
  <c r="I13" i="3"/>
  <c r="H45" i="3"/>
  <c r="D43" i="3"/>
  <c r="D45" i="3"/>
  <c r="I26" i="3"/>
  <c r="I9" i="3"/>
  <c r="F45" i="3"/>
  <c r="F43" i="3"/>
  <c r="C15" i="3"/>
  <c r="D15" i="3"/>
  <c r="G45" i="3"/>
  <c r="G43" i="3"/>
  <c r="E9" i="3"/>
  <c r="E13" i="3"/>
  <c r="E22" i="3"/>
  <c r="E26" i="3"/>
  <c r="E41" i="3"/>
  <c r="E44" i="3"/>
  <c r="C45" i="3" l="1"/>
  <c r="E42" i="3"/>
  <c r="B43" i="3"/>
  <c r="B45" i="3"/>
  <c r="I42" i="3"/>
  <c r="H30" i="3"/>
  <c r="H36" i="3" s="1"/>
  <c r="H43" i="3"/>
  <c r="B30" i="3"/>
  <c r="I45" i="3"/>
  <c r="C30" i="3"/>
  <c r="G30" i="3"/>
  <c r="D30" i="3"/>
  <c r="G115" i="7"/>
  <c r="G119" i="7" s="1"/>
  <c r="F112" i="7"/>
  <c r="I15" i="3"/>
  <c r="E15" i="3"/>
  <c r="I43" i="3"/>
  <c r="E43" i="3"/>
  <c r="F115" i="7" l="1"/>
  <c r="E45" i="3"/>
  <c r="G36" i="3"/>
  <c r="I30" i="3"/>
  <c r="E30" i="3"/>
  <c r="C36" i="3"/>
  <c r="D36" i="3"/>
  <c r="B36" i="3"/>
  <c r="I122" i="7"/>
  <c r="H122" i="7"/>
  <c r="G122" i="7"/>
  <c r="F122" i="7"/>
  <c r="I121" i="7"/>
  <c r="H121" i="7"/>
  <c r="G121" i="7"/>
  <c r="F121" i="7"/>
  <c r="I64" i="7"/>
  <c r="H64" i="7"/>
  <c r="G64" i="7"/>
  <c r="F64" i="7"/>
  <c r="I62" i="7"/>
  <c r="H62" i="7"/>
  <c r="G62" i="7"/>
  <c r="F62" i="7"/>
  <c r="I61" i="7"/>
  <c r="H61" i="7"/>
  <c r="G61" i="7"/>
  <c r="F61" i="7"/>
  <c r="F119" i="7" l="1"/>
  <c r="E36" i="3"/>
  <c r="I36" i="3"/>
  <c r="G63" i="7"/>
  <c r="G65" i="7" s="1"/>
  <c r="H63" i="7"/>
  <c r="H65" i="7" s="1"/>
  <c r="I63" i="7"/>
  <c r="I65" i="7" s="1"/>
  <c r="F63" i="7"/>
  <c r="F65" i="7" s="1"/>
  <c r="B7" i="6"/>
  <c r="B11" i="6" s="1"/>
  <c r="C7" i="6"/>
  <c r="C11" i="6" s="1"/>
  <c r="C16" i="6" s="1"/>
  <c r="C21" i="6" s="1"/>
  <c r="C26" i="6" s="1"/>
  <c r="C30" i="6" s="1"/>
  <c r="C36" i="6" s="1"/>
  <c r="C41" i="6" s="1"/>
  <c r="C45" i="6" s="1"/>
  <c r="E7" i="6"/>
  <c r="E11" i="6" s="1"/>
  <c r="E16" i="6" s="1"/>
  <c r="E21" i="6" s="1"/>
  <c r="E26" i="6" s="1"/>
  <c r="E30" i="6" s="1"/>
  <c r="E36" i="6" s="1"/>
  <c r="E41" i="6" s="1"/>
  <c r="E45" i="6" s="1"/>
  <c r="F7" i="6"/>
  <c r="F11" i="6" s="1"/>
  <c r="F16" i="6" s="1"/>
  <c r="F21" i="6" s="1"/>
  <c r="F26" i="6" s="1"/>
  <c r="F30" i="6" s="1"/>
  <c r="F36" i="6" s="1"/>
  <c r="F41" i="6" s="1"/>
  <c r="F45" i="6" s="1"/>
  <c r="G7" i="6"/>
  <c r="G11" i="6" s="1"/>
  <c r="G16" i="6" s="1"/>
  <c r="G21" i="6" s="1"/>
  <c r="G26" i="6" s="1"/>
  <c r="G30" i="6" s="1"/>
  <c r="G36" i="6" s="1"/>
  <c r="G41" i="6" s="1"/>
  <c r="G45" i="6" s="1"/>
  <c r="H7" i="6"/>
  <c r="H11" i="6" s="1"/>
  <c r="H16" i="6" s="1"/>
  <c r="H21" i="6" s="1"/>
  <c r="H26" i="6" s="1"/>
  <c r="H30" i="6" s="1"/>
  <c r="H36" i="6" s="1"/>
  <c r="H41" i="6" s="1"/>
  <c r="H45" i="6" s="1"/>
  <c r="B112" i="8"/>
  <c r="B16" i="6" l="1"/>
  <c r="I11" i="6"/>
  <c r="I7" i="6"/>
  <c r="D10" i="8"/>
  <c r="I10" i="8"/>
  <c r="I14" i="8" s="1"/>
  <c r="F20" i="8"/>
  <c r="G20" i="8"/>
  <c r="D19" i="8"/>
  <c r="E19" i="8"/>
  <c r="F19" i="8"/>
  <c r="H19" i="8"/>
  <c r="I19" i="8"/>
  <c r="B20" i="8"/>
  <c r="C20" i="8"/>
  <c r="D20" i="8"/>
  <c r="E20" i="8"/>
  <c r="I20" i="8"/>
  <c r="B22" i="8"/>
  <c r="C22" i="8"/>
  <c r="D22" i="8"/>
  <c r="I22" i="8"/>
  <c r="C31" i="8"/>
  <c r="F31" i="8"/>
  <c r="F35" i="8" s="1"/>
  <c r="H41" i="8"/>
  <c r="B40" i="8"/>
  <c r="C40" i="8"/>
  <c r="F40" i="8"/>
  <c r="G40" i="8"/>
  <c r="H40" i="8"/>
  <c r="C41" i="8"/>
  <c r="D41" i="8"/>
  <c r="E41" i="8"/>
  <c r="F41" i="8"/>
  <c r="G41" i="8"/>
  <c r="C43" i="8"/>
  <c r="D43" i="8"/>
  <c r="E43" i="8"/>
  <c r="F43" i="8"/>
  <c r="D52" i="8"/>
  <c r="D56" i="8" s="1"/>
  <c r="E52" i="8"/>
  <c r="H52" i="8"/>
  <c r="H56" i="8" s="1"/>
  <c r="B62" i="8"/>
  <c r="B61" i="8"/>
  <c r="D61" i="8"/>
  <c r="E61" i="8"/>
  <c r="H61" i="8"/>
  <c r="I61" i="8"/>
  <c r="E62" i="8"/>
  <c r="F62" i="8"/>
  <c r="G62" i="8"/>
  <c r="I62" i="8"/>
  <c r="E64" i="8"/>
  <c r="F64" i="8"/>
  <c r="G64" i="8"/>
  <c r="H64" i="8"/>
  <c r="B73" i="8"/>
  <c r="F73" i="8"/>
  <c r="F77" i="8" s="1"/>
  <c r="G73" i="8"/>
  <c r="G77" i="8" s="1"/>
  <c r="D83" i="8"/>
  <c r="B82" i="8"/>
  <c r="C82" i="8"/>
  <c r="D82" i="8"/>
  <c r="F82" i="8"/>
  <c r="G82" i="8"/>
  <c r="B83" i="8"/>
  <c r="C83" i="8"/>
  <c r="G83" i="8"/>
  <c r="H83" i="8"/>
  <c r="I83" i="8"/>
  <c r="B85" i="8"/>
  <c r="G85" i="8"/>
  <c r="H85" i="8"/>
  <c r="I85" i="8"/>
  <c r="G94" i="8"/>
  <c r="B94" i="8"/>
  <c r="B98" i="8" s="1"/>
  <c r="E94" i="8"/>
  <c r="F94" i="8"/>
  <c r="D94" i="8"/>
  <c r="H94" i="8"/>
  <c r="H98" i="8" s="1"/>
  <c r="I94" i="8"/>
  <c r="I98" i="8" s="1"/>
  <c r="D104" i="8"/>
  <c r="F104" i="8"/>
  <c r="G104" i="8"/>
  <c r="B103" i="8"/>
  <c r="D103" i="8"/>
  <c r="E103" i="8"/>
  <c r="F103" i="8"/>
  <c r="G103" i="8"/>
  <c r="H103" i="8"/>
  <c r="I103" i="8"/>
  <c r="B104" i="8"/>
  <c r="E104" i="8"/>
  <c r="H104" i="8"/>
  <c r="I104" i="8"/>
  <c r="B106" i="8"/>
  <c r="C106" i="8"/>
  <c r="D106" i="8"/>
  <c r="E106" i="8"/>
  <c r="F106" i="8"/>
  <c r="G106" i="8"/>
  <c r="H106" i="8"/>
  <c r="I106" i="8"/>
  <c r="A129" i="8"/>
  <c r="A130" i="8"/>
  <c r="B40" i="7"/>
  <c r="C40" i="7"/>
  <c r="D40" i="7"/>
  <c r="E40" i="7"/>
  <c r="F40" i="7"/>
  <c r="G40" i="7"/>
  <c r="H40" i="7"/>
  <c r="I40" i="7"/>
  <c r="B41" i="7"/>
  <c r="B42" i="7" s="1"/>
  <c r="C41" i="7"/>
  <c r="D41" i="7"/>
  <c r="E41" i="7"/>
  <c r="F41" i="7"/>
  <c r="G41" i="7"/>
  <c r="H41" i="7"/>
  <c r="H42" i="7" s="1"/>
  <c r="I41" i="7"/>
  <c r="B43" i="7"/>
  <c r="C43" i="7"/>
  <c r="D43" i="7"/>
  <c r="E43" i="7"/>
  <c r="F43" i="7"/>
  <c r="G43" i="7"/>
  <c r="H43" i="7"/>
  <c r="I43" i="7"/>
  <c r="B61" i="7"/>
  <c r="C61" i="7"/>
  <c r="D61" i="7"/>
  <c r="E61" i="7"/>
  <c r="B62" i="7"/>
  <c r="C62" i="7"/>
  <c r="D62" i="7"/>
  <c r="E62" i="7"/>
  <c r="B64" i="7"/>
  <c r="C64" i="7"/>
  <c r="D64" i="7"/>
  <c r="E64" i="7"/>
  <c r="B82" i="7"/>
  <c r="C82" i="7"/>
  <c r="D82" i="7"/>
  <c r="E82" i="7"/>
  <c r="F82" i="7"/>
  <c r="G82" i="7"/>
  <c r="H82" i="7"/>
  <c r="I82" i="7"/>
  <c r="B83" i="7"/>
  <c r="B84" i="7" s="1"/>
  <c r="C83" i="7"/>
  <c r="D83" i="7"/>
  <c r="E83" i="7"/>
  <c r="F83" i="7"/>
  <c r="G83" i="7"/>
  <c r="H83" i="7"/>
  <c r="I83" i="7"/>
  <c r="B85" i="7"/>
  <c r="C85" i="7"/>
  <c r="D85" i="7"/>
  <c r="E85" i="7"/>
  <c r="F85" i="7"/>
  <c r="G85" i="7"/>
  <c r="H85" i="7"/>
  <c r="I85" i="7"/>
  <c r="B103" i="7"/>
  <c r="C103" i="7"/>
  <c r="D103" i="7"/>
  <c r="E103" i="7"/>
  <c r="F103" i="7"/>
  <c r="G103" i="7"/>
  <c r="H103" i="7"/>
  <c r="I103" i="7"/>
  <c r="B104" i="7"/>
  <c r="B105" i="7" s="1"/>
  <c r="C104" i="7"/>
  <c r="C105" i="7" s="1"/>
  <c r="D104" i="7"/>
  <c r="E104" i="7"/>
  <c r="F104" i="7"/>
  <c r="G104" i="7"/>
  <c r="H104" i="7"/>
  <c r="I104" i="7"/>
  <c r="B106" i="7"/>
  <c r="C106" i="7"/>
  <c r="D106" i="7"/>
  <c r="E106" i="7"/>
  <c r="F106" i="7"/>
  <c r="G106" i="7"/>
  <c r="H106" i="7"/>
  <c r="I106" i="7"/>
  <c r="D127" i="7"/>
  <c r="B121" i="7"/>
  <c r="C121" i="7"/>
  <c r="D121" i="7"/>
  <c r="E121" i="7"/>
  <c r="B122" i="7"/>
  <c r="C122" i="7"/>
  <c r="D122" i="7"/>
  <c r="E122" i="7"/>
  <c r="B63" i="7" l="1"/>
  <c r="B65" i="7" s="1"/>
  <c r="B21" i="6"/>
  <c r="B26" i="6" s="1"/>
  <c r="I16" i="6"/>
  <c r="E63" i="7"/>
  <c r="E65" i="7" s="1"/>
  <c r="D132" i="8"/>
  <c r="D135" i="8"/>
  <c r="F84" i="7"/>
  <c r="F86" i="7" s="1"/>
  <c r="C63" i="7"/>
  <c r="C42" i="7"/>
  <c r="C44" i="7" s="1"/>
  <c r="D63" i="7"/>
  <c r="I132" i="8"/>
  <c r="G105" i="8"/>
  <c r="G107" i="8" s="1"/>
  <c r="I63" i="8"/>
  <c r="C84" i="8"/>
  <c r="B135" i="8"/>
  <c r="F135" i="8"/>
  <c r="F132" i="8"/>
  <c r="H132" i="8"/>
  <c r="G132" i="8"/>
  <c r="H42" i="8"/>
  <c r="E21" i="8"/>
  <c r="F21" i="8"/>
  <c r="B133" i="8"/>
  <c r="E105" i="8"/>
  <c r="E107" i="8" s="1"/>
  <c r="I133" i="8"/>
  <c r="G42" i="8"/>
  <c r="D115" i="8"/>
  <c r="G84" i="8"/>
  <c r="G86" i="8" s="1"/>
  <c r="I21" i="8"/>
  <c r="I23" i="8" s="1"/>
  <c r="H135" i="8"/>
  <c r="G135" i="8"/>
  <c r="B115" i="8"/>
  <c r="H105" i="8"/>
  <c r="H107" i="8" s="1"/>
  <c r="I105" i="8"/>
  <c r="I107" i="8" s="1"/>
  <c r="G133" i="8"/>
  <c r="D105" i="7"/>
  <c r="D107" i="7" s="1"/>
  <c r="H44" i="7"/>
  <c r="G84" i="7"/>
  <c r="G86" i="7" s="1"/>
  <c r="E127" i="7"/>
  <c r="D125" i="7"/>
  <c r="E84" i="7"/>
  <c r="E86" i="7" s="1"/>
  <c r="E42" i="7"/>
  <c r="E44" i="7" s="1"/>
  <c r="G105" i="7"/>
  <c r="G107" i="7" s="1"/>
  <c r="B44" i="7"/>
  <c r="F42" i="7"/>
  <c r="F44" i="7" s="1"/>
  <c r="B127" i="7"/>
  <c r="E105" i="7"/>
  <c r="E107" i="7" s="1"/>
  <c r="I84" i="7"/>
  <c r="I86" i="7" s="1"/>
  <c r="G42" i="7"/>
  <c r="G44" i="7" s="1"/>
  <c r="H84" i="7"/>
  <c r="H86" i="7" s="1"/>
  <c r="C125" i="7"/>
  <c r="I105" i="7"/>
  <c r="I107" i="7" s="1"/>
  <c r="H105" i="7"/>
  <c r="H107" i="7" s="1"/>
  <c r="D84" i="7"/>
  <c r="D86" i="7" s="1"/>
  <c r="F105" i="7"/>
  <c r="F107" i="7" s="1"/>
  <c r="C84" i="7"/>
  <c r="B86" i="7"/>
  <c r="E124" i="7"/>
  <c r="D124" i="7"/>
  <c r="C107" i="7"/>
  <c r="B107" i="7"/>
  <c r="C127" i="7"/>
  <c r="D42" i="7"/>
  <c r="D44" i="7" s="1"/>
  <c r="C124" i="7"/>
  <c r="E125" i="7"/>
  <c r="B124" i="7"/>
  <c r="I42" i="7"/>
  <c r="I44" i="7" s="1"/>
  <c r="B125" i="7"/>
  <c r="F105" i="8"/>
  <c r="F107" i="8" s="1"/>
  <c r="E132" i="8"/>
  <c r="E115" i="8"/>
  <c r="C135" i="8"/>
  <c r="E135" i="8"/>
  <c r="D105" i="8"/>
  <c r="E133" i="8"/>
  <c r="H115" i="8"/>
  <c r="H20" i="8"/>
  <c r="H21" i="8" s="1"/>
  <c r="H22" i="8"/>
  <c r="G115" i="8"/>
  <c r="C62" i="8"/>
  <c r="B41" i="8"/>
  <c r="B43" i="8"/>
  <c r="H10" i="8"/>
  <c r="H14" i="8" s="1"/>
  <c r="B10" i="8"/>
  <c r="B19" i="8"/>
  <c r="G22" i="8"/>
  <c r="G10" i="8"/>
  <c r="G14" i="8" s="1"/>
  <c r="G19" i="8"/>
  <c r="G21" i="8" s="1"/>
  <c r="C132" i="8"/>
  <c r="F115" i="8"/>
  <c r="B105" i="8"/>
  <c r="E31" i="8"/>
  <c r="E40" i="8"/>
  <c r="I43" i="8"/>
  <c r="I31" i="8"/>
  <c r="I35" i="8" s="1"/>
  <c r="I40" i="8"/>
  <c r="D21" i="8"/>
  <c r="F22" i="8"/>
  <c r="F10" i="8"/>
  <c r="F14" i="8" s="1"/>
  <c r="H73" i="8"/>
  <c r="H77" i="8" s="1"/>
  <c r="H82" i="8"/>
  <c r="H84" i="8" s="1"/>
  <c r="H86" i="8" s="1"/>
  <c r="I64" i="8"/>
  <c r="I52" i="8"/>
  <c r="I56" i="8" s="1"/>
  <c r="F133" i="8"/>
  <c r="C10" i="8"/>
  <c r="C19" i="8"/>
  <c r="B132" i="8"/>
  <c r="H133" i="8"/>
  <c r="D84" i="8"/>
  <c r="B84" i="8"/>
  <c r="B63" i="8"/>
  <c r="I41" i="8"/>
  <c r="H43" i="8"/>
  <c r="H31" i="8"/>
  <c r="H35" i="8" s="1"/>
  <c r="D31" i="8"/>
  <c r="D40" i="8"/>
  <c r="E22" i="8"/>
  <c r="E10" i="8"/>
  <c r="F42" i="8"/>
  <c r="F44" i="8" s="1"/>
  <c r="C94" i="8"/>
  <c r="C103" i="8"/>
  <c r="D62" i="8"/>
  <c r="D64" i="8"/>
  <c r="B31" i="8"/>
  <c r="G43" i="8"/>
  <c r="G31" i="8"/>
  <c r="G35" i="8" s="1"/>
  <c r="D14" i="8"/>
  <c r="E83" i="8"/>
  <c r="C85" i="8"/>
  <c r="C73" i="8"/>
  <c r="E85" i="8"/>
  <c r="E73" i="8"/>
  <c r="E82" i="8"/>
  <c r="C115" i="8"/>
  <c r="F98" i="8"/>
  <c r="G98" i="8"/>
  <c r="G52" i="8"/>
  <c r="G56" i="8" s="1"/>
  <c r="G61" i="8"/>
  <c r="G63" i="8" s="1"/>
  <c r="G65" i="8" s="1"/>
  <c r="C64" i="8"/>
  <c r="C52" i="8"/>
  <c r="C61" i="8"/>
  <c r="C35" i="8"/>
  <c r="E63" i="8"/>
  <c r="C42" i="8"/>
  <c r="C104" i="8"/>
  <c r="D98" i="8"/>
  <c r="E98" i="8"/>
  <c r="B77" i="8"/>
  <c r="D85" i="8"/>
  <c r="D73" i="8"/>
  <c r="I73" i="8"/>
  <c r="I77" i="8" s="1"/>
  <c r="I82" i="8"/>
  <c r="I84" i="8" s="1"/>
  <c r="I86" i="8" s="1"/>
  <c r="F83" i="8"/>
  <c r="F84" i="8" s="1"/>
  <c r="F85" i="8"/>
  <c r="H62" i="8"/>
  <c r="H63" i="8" s="1"/>
  <c r="H65" i="8" s="1"/>
  <c r="E56" i="8"/>
  <c r="B64" i="8"/>
  <c r="B52" i="8"/>
  <c r="F52" i="8"/>
  <c r="F56" i="8" s="1"/>
  <c r="F61" i="8"/>
  <c r="F63" i="8" s="1"/>
  <c r="F65" i="8" s="1"/>
  <c r="G119" i="8" l="1"/>
  <c r="B119" i="8"/>
  <c r="B30" i="6"/>
  <c r="I26" i="6"/>
  <c r="C65" i="7"/>
  <c r="D65" i="7"/>
  <c r="H44" i="8"/>
  <c r="F134" i="8"/>
  <c r="F136" i="8" s="1"/>
  <c r="I65" i="8"/>
  <c r="G134" i="8"/>
  <c r="G136" i="8" s="1"/>
  <c r="F119" i="8"/>
  <c r="I134" i="8"/>
  <c r="G44" i="8"/>
  <c r="H134" i="8"/>
  <c r="H136" i="8" s="1"/>
  <c r="B42" i="8"/>
  <c r="B44" i="8" s="1"/>
  <c r="F23" i="8"/>
  <c r="G23" i="8"/>
  <c r="F86" i="8"/>
  <c r="I124" i="7"/>
  <c r="D126" i="7"/>
  <c r="D128" i="7" s="1"/>
  <c r="I125" i="7"/>
  <c r="C86" i="7"/>
  <c r="B126" i="7"/>
  <c r="E126" i="7"/>
  <c r="C126" i="7"/>
  <c r="I127" i="7"/>
  <c r="E119" i="8"/>
  <c r="C44" i="8"/>
  <c r="C86" i="8"/>
  <c r="E14" i="8"/>
  <c r="B14" i="8"/>
  <c r="D119" i="8"/>
  <c r="E134" i="8"/>
  <c r="C119" i="8"/>
  <c r="C105" i="8"/>
  <c r="E23" i="8"/>
  <c r="B65" i="8"/>
  <c r="E84" i="8"/>
  <c r="I135" i="8"/>
  <c r="D35" i="8"/>
  <c r="H23" i="8"/>
  <c r="D23" i="8"/>
  <c r="E35" i="8"/>
  <c r="C77" i="8"/>
  <c r="C14" i="8"/>
  <c r="C98" i="8"/>
  <c r="B134" i="8"/>
  <c r="E42" i="8"/>
  <c r="D77" i="8"/>
  <c r="E77" i="8"/>
  <c r="D63" i="8"/>
  <c r="H119" i="8"/>
  <c r="E65" i="8"/>
  <c r="C63" i="8"/>
  <c r="D133" i="8"/>
  <c r="I42" i="8"/>
  <c r="I44" i="8" s="1"/>
  <c r="B35" i="8"/>
  <c r="D86" i="8"/>
  <c r="B21" i="8"/>
  <c r="D42" i="8"/>
  <c r="B56" i="8"/>
  <c r="C56" i="8"/>
  <c r="C133" i="8"/>
  <c r="B86" i="8"/>
  <c r="C21" i="8"/>
  <c r="B107" i="8"/>
  <c r="D107" i="8"/>
  <c r="H127" i="7"/>
  <c r="H125" i="7"/>
  <c r="H124" i="7"/>
  <c r="B128" i="7" l="1"/>
  <c r="G124" i="8"/>
  <c r="B124" i="8"/>
  <c r="F124" i="8"/>
  <c r="H124" i="8"/>
  <c r="B36" i="6"/>
  <c r="I30" i="6"/>
  <c r="I136" i="8"/>
  <c r="I126" i="7"/>
  <c r="I128" i="7" s="1"/>
  <c r="C128" i="7"/>
  <c r="E128" i="7"/>
  <c r="D44" i="8"/>
  <c r="C134" i="8"/>
  <c r="E136" i="8"/>
  <c r="D124" i="8"/>
  <c r="B23" i="8"/>
  <c r="C124" i="8"/>
  <c r="D134" i="8"/>
  <c r="D65" i="8"/>
  <c r="E44" i="8"/>
  <c r="C107" i="8"/>
  <c r="C65" i="8"/>
  <c r="C23" i="8"/>
  <c r="E86" i="8"/>
  <c r="B136" i="8"/>
  <c r="E124" i="8"/>
  <c r="G127" i="7"/>
  <c r="G124" i="7"/>
  <c r="G125" i="7"/>
  <c r="H126" i="7"/>
  <c r="B127" i="8" l="1"/>
  <c r="B41" i="6"/>
  <c r="I36" i="6"/>
  <c r="D136" i="8"/>
  <c r="C136" i="8"/>
  <c r="F125" i="7"/>
  <c r="F127" i="7"/>
  <c r="F124" i="7"/>
  <c r="G126" i="7"/>
  <c r="H128" i="7"/>
  <c r="B45" i="6" l="1"/>
  <c r="I45" i="6" s="1"/>
  <c r="I41" i="6"/>
  <c r="G128" i="7"/>
  <c r="F126" i="7"/>
  <c r="F128" i="7" l="1"/>
  <c r="I21" i="6" l="1"/>
</calcChain>
</file>

<file path=xl/sharedStrings.xml><?xml version="1.0" encoding="utf-8"?>
<sst xmlns="http://schemas.openxmlformats.org/spreadsheetml/2006/main" count="531" uniqueCount="177">
  <si>
    <t>Key ratios</t>
  </si>
  <si>
    <t>Segments and total</t>
  </si>
  <si>
    <t>Quarterly outline</t>
  </si>
  <si>
    <t>Insurance service result</t>
  </si>
  <si>
    <t>Company level</t>
  </si>
  <si>
    <t>Statement of financial position</t>
  </si>
  <si>
    <t>Income statement</t>
  </si>
  <si>
    <t>Description</t>
  </si>
  <si>
    <t>Page</t>
  </si>
  <si>
    <t>Table of contents</t>
  </si>
  <si>
    <t>Contents</t>
  </si>
  <si>
    <t>Preliminary figures for 2022 according to IFRS 16 and 17</t>
  </si>
  <si>
    <t>Loss ratio, net of reinsurance + Cost ratio</t>
  </si>
  <si>
    <t xml:space="preserve">Combined ratio </t>
  </si>
  <si>
    <t>Insurance operating expenses / Insurance revenue</t>
  </si>
  <si>
    <t>Cost ratio</t>
  </si>
  <si>
    <t>Loss ratio, gross + Net reinsurance ratio</t>
  </si>
  <si>
    <t>Loss ratio, net of reinsurance</t>
  </si>
  <si>
    <t>Net expense from reinsurance contracts held / Insurance revenue</t>
  </si>
  <si>
    <t>Net reinsurance ratio</t>
  </si>
  <si>
    <t>Insurance claims expenses / Insurance revenue</t>
  </si>
  <si>
    <t>Loss ratio, gross</t>
  </si>
  <si>
    <t>Discounting effect, net of reinsurance</t>
  </si>
  <si>
    <t>Change in risk adjustment, net of reinsurance</t>
  </si>
  <si>
    <t xml:space="preserve">Profit/(loss) </t>
  </si>
  <si>
    <t>Discontinued operations</t>
  </si>
  <si>
    <t>Tax</t>
  </si>
  <si>
    <t>Profit/(loss) before tax expense</t>
  </si>
  <si>
    <t>Other income/expenses</t>
  </si>
  <si>
    <t>Net insurance finance income or expenses</t>
  </si>
  <si>
    <t xml:space="preserve">Reinsurance finance income or expenses </t>
  </si>
  <si>
    <t xml:space="preserve">Insurance finance income or expenses </t>
  </si>
  <si>
    <t>Total net income from investments</t>
  </si>
  <si>
    <t>Interest expenses and expenses related to investments</t>
  </si>
  <si>
    <t>Net realised gain and loss on investments</t>
  </si>
  <si>
    <t xml:space="preserve">Net changes in fair value of investments </t>
  </si>
  <si>
    <t>Interest income and dividend etc. from financial assets</t>
  </si>
  <si>
    <t>Result from investments in associates and joint venture</t>
  </si>
  <si>
    <t>Total insurance service result</t>
  </si>
  <si>
    <t>Net expense from reinsurance contracts held</t>
  </si>
  <si>
    <t>Amounts recovered from reinsurance</t>
  </si>
  <si>
    <t>Reinsurance premiums</t>
  </si>
  <si>
    <t>Total insurance service result before reinsurance contracts held</t>
  </si>
  <si>
    <t>Insurance operating expenses</t>
  </si>
  <si>
    <t>Insurance claims expenses</t>
  </si>
  <si>
    <t>Insurance revenue</t>
  </si>
  <si>
    <t>Comments on changes from old Income Statement</t>
  </si>
  <si>
    <t>1.1. - 31.03. 22</t>
  </si>
  <si>
    <t>1.1 - 30.06.22</t>
  </si>
  <si>
    <t>1.1. - 30.09.22</t>
  </si>
  <si>
    <t>1.1. - 31.12.22</t>
  </si>
  <si>
    <t>Q1 22</t>
  </si>
  <si>
    <t>Q2 22</t>
  </si>
  <si>
    <t>Q3 22</t>
  </si>
  <si>
    <t>Q4 22</t>
  </si>
  <si>
    <t>NOKm</t>
  </si>
  <si>
    <t>Preliminary</t>
  </si>
  <si>
    <t xml:space="preserve">Income statement - Protector Forsikring ASA - IFRS </t>
  </si>
  <si>
    <t>Total equity and liabilities</t>
  </si>
  <si>
    <t>Other incurred expenses and prepaid income</t>
  </si>
  <si>
    <t>Other liabilities</t>
  </si>
  <si>
    <t>Financial derivatives</t>
  </si>
  <si>
    <t>Deferred tax liability</t>
  </si>
  <si>
    <t>Current tax liability</t>
  </si>
  <si>
    <t>Insurance contract liabilities</t>
  </si>
  <si>
    <t>Liabilities for incurred claims risk adjustment (RA)</t>
  </si>
  <si>
    <t>Liabilities for incurred claims (LIC)</t>
  </si>
  <si>
    <t>Liabilities for remaining coverage (LRC)</t>
  </si>
  <si>
    <t>Subordinated loan capital</t>
  </si>
  <si>
    <t>Total equity</t>
  </si>
  <si>
    <t>Total earned equity</t>
  </si>
  <si>
    <t>Other equity</t>
  </si>
  <si>
    <t>Fund for valuation differences</t>
  </si>
  <si>
    <t>Guarantee scheme provision</t>
  </si>
  <si>
    <t>Natural perils capital</t>
  </si>
  <si>
    <t>Earned equity</t>
  </si>
  <si>
    <t>Total paid-in equity</t>
  </si>
  <si>
    <t>Other paid-in equity</t>
  </si>
  <si>
    <t xml:space="preserve">Own shares </t>
  </si>
  <si>
    <t xml:space="preserve">Share capital  </t>
  </si>
  <si>
    <t>Shareholders' equity</t>
  </si>
  <si>
    <t>Equity and liabilities</t>
  </si>
  <si>
    <t>Total assets</t>
  </si>
  <si>
    <t>Assets discontinued operations</t>
  </si>
  <si>
    <t xml:space="preserve">Total prepaid expenses  </t>
  </si>
  <si>
    <t>Other receivables</t>
  </si>
  <si>
    <t>Cash and bank deposits</t>
  </si>
  <si>
    <t>Tangible fixed assets</t>
  </si>
  <si>
    <t>Intangible fixed assets</t>
  </si>
  <si>
    <t>Reinsurance contract assets</t>
  </si>
  <si>
    <t>Total financial assets</t>
  </si>
  <si>
    <t>Bank deposits</t>
  </si>
  <si>
    <t>Shares</t>
  </si>
  <si>
    <t>Shares in associated companies</t>
  </si>
  <si>
    <t>Assets</t>
  </si>
  <si>
    <t xml:space="preserve">Statement of financial position - Protector Forsikring ASA - IFRS </t>
  </si>
  <si>
    <t>¹ Synthetic shares in long term bonus scheme</t>
  </si>
  <si>
    <t>Equity 31.12.2022</t>
  </si>
  <si>
    <t>Value changes in synthetic shares¹</t>
  </si>
  <si>
    <t>Profit for the period</t>
  </si>
  <si>
    <t>Equity at 30.09.2022</t>
  </si>
  <si>
    <t>Reclassification of admin.cost*</t>
  </si>
  <si>
    <t>Equity at 30.06.2022</t>
  </si>
  <si>
    <t>Own shares</t>
  </si>
  <si>
    <t>Dividend paid</t>
  </si>
  <si>
    <t>Equity at 31.03.2022</t>
  </si>
  <si>
    <t>Equity at 31.12.2021</t>
  </si>
  <si>
    <t>Equity at 30.09.2021</t>
  </si>
  <si>
    <t>Equity at 30.06.2021</t>
  </si>
  <si>
    <t>Equity at 31.03.2021</t>
  </si>
  <si>
    <t>Adjusted equity at 01.01.2021</t>
  </si>
  <si>
    <t>IFRS adjustments</t>
  </si>
  <si>
    <t>Equity at 31.12.2020</t>
  </si>
  <si>
    <t>Total</t>
  </si>
  <si>
    <t>Share Capital</t>
  </si>
  <si>
    <t xml:space="preserve">Statement of changes in equity - Protector Forsikring ASA - IFRS </t>
  </si>
  <si>
    <t>Discounting effect</t>
  </si>
  <si>
    <t xml:space="preserve">Insurance service result before reinsurance contracts held </t>
  </si>
  <si>
    <t>Protector Forsikring</t>
  </si>
  <si>
    <t>Finland</t>
  </si>
  <si>
    <t>Denmark</t>
  </si>
  <si>
    <t xml:space="preserve">Norway </t>
  </si>
  <si>
    <t>Sweden</t>
  </si>
  <si>
    <t>UK</t>
  </si>
  <si>
    <t>Insurance service result by segment - IFRS</t>
  </si>
  <si>
    <t>Q1 21</t>
  </si>
  <si>
    <t>Q2 21</t>
  </si>
  <si>
    <t>Q3 21</t>
  </si>
  <si>
    <t>Q4 21</t>
  </si>
  <si>
    <t>Profit/(loss) before tax</t>
  </si>
  <si>
    <t>Norway</t>
  </si>
  <si>
    <t xml:space="preserve">Insurance service result by segment - income statement Protector Forsikring ASA - IFRS </t>
  </si>
  <si>
    <t>Combined ratio:</t>
  </si>
  <si>
    <t xml:space="preserve">Cost ratio: </t>
  </si>
  <si>
    <t>Reinsurance premiums + Amounts recovered from reinsurance</t>
  </si>
  <si>
    <t>Loss ratio, net of reinsurance:</t>
  </si>
  <si>
    <t>Net reinsurance ratio:</t>
  </si>
  <si>
    <t>Loss ratio, gross:</t>
  </si>
  <si>
    <t>Definition of key ratios:</t>
  </si>
  <si>
    <t>Definitions of KPIs</t>
  </si>
  <si>
    <t>Other comprehensive income</t>
  </si>
  <si>
    <t>Statement of changes in equity</t>
  </si>
  <si>
    <t>&lt;-- Back to contents</t>
  </si>
  <si>
    <t>1.1. - 31.03.22</t>
  </si>
  <si>
    <t>31.12.2022</t>
  </si>
  <si>
    <t>30.09.2022</t>
  </si>
  <si>
    <t>30.06.2022</t>
  </si>
  <si>
    <t>31.03.2022</t>
  </si>
  <si>
    <t>31.12.2021</t>
  </si>
  <si>
    <t>30.09.2021</t>
  </si>
  <si>
    <t>30.06.2021</t>
  </si>
  <si>
    <t>31.03.2021</t>
  </si>
  <si>
    <t>31.12.2020</t>
  </si>
  <si>
    <t>Equivalent to gross earned premium + Other insurance related income + Fire and motor levies &amp; pool and fund fees. Premium has been adjusted for seasonal variations mainly on motor.</t>
  </si>
  <si>
    <t>85 % percentile, undiscounted. RA approx 11 % of LIC.</t>
  </si>
  <si>
    <t>Statement of comprehensive income</t>
  </si>
  <si>
    <t>Profit/loss for the period</t>
  </si>
  <si>
    <t>Other comprehensive income which can subsequently be reclassified as profit or loss</t>
  </si>
  <si>
    <t>Currency changes from foreign enterprise</t>
  </si>
  <si>
    <t>Taxes on components of comprehensive income</t>
  </si>
  <si>
    <t>Total other comprehensive income</t>
  </si>
  <si>
    <t>Comprehensive income</t>
  </si>
  <si>
    <t xml:space="preserve">Statement of comprehensive income - Protector Forsikring ASA - IFRS </t>
  </si>
  <si>
    <t>Provisions for unearned premiums deducted by premium receivables (not discounted)</t>
  </si>
  <si>
    <t xml:space="preserve">Discounted provisions for incurred claims </t>
  </si>
  <si>
    <t>Risk adjustment on liabilities for incurred claims . Approx. 11 % of LIC</t>
  </si>
  <si>
    <t>Includes leases &gt; 12 months +  liabilities in connection with insurance</t>
  </si>
  <si>
    <t>Training cost and new product development cost included.</t>
  </si>
  <si>
    <t xml:space="preserve">Discounted incurred claims in the period (using swap curve) + risk adjustment </t>
  </si>
  <si>
    <t>Reinsurers' share of incurred claims (discounted) + risk adjustment + commission from reinsurers</t>
  </si>
  <si>
    <t>The impact of change in interest curve + unwinding (the discounting effect of rolling forward liabilities of incurred claims)</t>
  </si>
  <si>
    <t>Reinsurers' share of change in interest curve + unwinding</t>
  </si>
  <si>
    <t>Includes leases &gt; 12 months</t>
  </si>
  <si>
    <t>Sales cost + Adm. cost + Other insurance related expenses (Training cost and new product development cost excluded) + Fire and motor levies &amp; pool and fund fees</t>
  </si>
  <si>
    <t>Reinsurers' share of gross premium provisions, reinsurers' share of gross claims provisions (discounted ) - liabilities in connection with reinsurance (discounted) + prepaid reinsurance expenses + reinsurers' share of risk adjustment</t>
  </si>
  <si>
    <t>Securities, bonds etc.</t>
  </si>
  <si>
    <t>Liabilities discontinued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</si>
</sst>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0.0\ %"/>
    <numFmt numFmtId="166" formatCode="_(* #,##0.0_);_(* \(#,##0.0\);_(* &quot;-&quot;??_);_(@_)"/>
    <numFmt numFmtId="167" formatCode="_-* #,##0.0_-;\-* #,##0.0_-;_-* &quot;-&quot;?_-;_-@_-"/>
    <numFmt numFmtId="168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3C46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0" fillId="2" borderId="0" xfId="0" applyFill="1"/>
    <xf numFmtId="164" fontId="0" fillId="2" borderId="0" xfId="1" applyNumberFormat="1" applyFont="1" applyFill="1"/>
    <xf numFmtId="165" fontId="0" fillId="2" borderId="5" xfId="0" applyNumberFormat="1" applyFill="1" applyBorder="1"/>
    <xf numFmtId="165" fontId="0" fillId="2" borderId="6" xfId="0" applyNumberFormat="1" applyFill="1" applyBorder="1"/>
    <xf numFmtId="43" fontId="0" fillId="2" borderId="7" xfId="1" applyFont="1" applyFill="1" applyBorder="1"/>
    <xf numFmtId="165" fontId="0" fillId="2" borderId="8" xfId="2" applyNumberFormat="1" applyFont="1" applyFill="1" applyBorder="1"/>
    <xf numFmtId="165" fontId="0" fillId="2" borderId="0" xfId="2" applyNumberFormat="1" applyFont="1" applyFill="1" applyBorder="1"/>
    <xf numFmtId="43" fontId="0" fillId="2" borderId="9" xfId="1" applyFont="1" applyFill="1" applyBorder="1"/>
    <xf numFmtId="165" fontId="0" fillId="2" borderId="8" xfId="0" applyNumberFormat="1" applyFill="1" applyBorder="1"/>
    <xf numFmtId="165" fontId="0" fillId="2" borderId="0" xfId="0" applyNumberFormat="1" applyFill="1"/>
    <xf numFmtId="0" fontId="0" fillId="2" borderId="8" xfId="0" applyFill="1" applyBorder="1"/>
    <xf numFmtId="164" fontId="0" fillId="2" borderId="8" xfId="1" applyNumberFormat="1" applyFont="1" applyFill="1" applyBorder="1"/>
    <xf numFmtId="164" fontId="0" fillId="2" borderId="0" xfId="1" applyNumberFormat="1" applyFont="1" applyFill="1" applyBorder="1"/>
    <xf numFmtId="166" fontId="3" fillId="2" borderId="9" xfId="0" applyNumberFormat="1" applyFont="1" applyFill="1" applyBorder="1"/>
    <xf numFmtId="166" fontId="3" fillId="2" borderId="7" xfId="0" applyNumberFormat="1" applyFont="1" applyFill="1" applyBorder="1"/>
    <xf numFmtId="0" fontId="0" fillId="2" borderId="9" xfId="0" applyFill="1" applyBorder="1"/>
    <xf numFmtId="166" fontId="0" fillId="2" borderId="9" xfId="0" applyNumberFormat="1" applyFill="1" applyBorder="1"/>
    <xf numFmtId="166" fontId="0" fillId="2" borderId="7" xfId="0" applyNumberFormat="1" applyFill="1" applyBorder="1"/>
    <xf numFmtId="164" fontId="0" fillId="2" borderId="11" xfId="1" applyNumberFormat="1" applyFont="1" applyFill="1" applyBorder="1"/>
    <xf numFmtId="166" fontId="3" fillId="2" borderId="12" xfId="0" applyNumberFormat="1" applyFont="1" applyFill="1" applyBorder="1"/>
    <xf numFmtId="0" fontId="0" fillId="2" borderId="0" xfId="0" applyFill="1" applyAlignment="1">
      <alignment wrapText="1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3" fontId="2" fillId="3" borderId="14" xfId="1" applyFont="1" applyFill="1" applyBorder="1"/>
    <xf numFmtId="43" fontId="0" fillId="2" borderId="0" xfId="1" applyFont="1" applyFill="1"/>
    <xf numFmtId="0" fontId="6" fillId="2" borderId="0" xfId="0" applyFont="1" applyFill="1"/>
    <xf numFmtId="43" fontId="6" fillId="2" borderId="0" xfId="1" applyFont="1" applyFill="1"/>
    <xf numFmtId="43" fontId="0" fillId="2" borderId="6" xfId="1" applyFont="1" applyFill="1" applyBorder="1"/>
    <xf numFmtId="43" fontId="0" fillId="2" borderId="0" xfId="1" applyFont="1" applyFill="1" applyBorder="1"/>
    <xf numFmtId="164" fontId="0" fillId="2" borderId="11" xfId="0" applyNumberFormat="1" applyFill="1" applyBorder="1"/>
    <xf numFmtId="43" fontId="0" fillId="2" borderId="11" xfId="1" applyFont="1" applyFill="1" applyBorder="1"/>
    <xf numFmtId="0" fontId="3" fillId="2" borderId="0" xfId="0" applyFont="1" applyFill="1"/>
    <xf numFmtId="164" fontId="0" fillId="2" borderId="6" xfId="0" applyNumberFormat="1" applyFill="1" applyBorder="1"/>
    <xf numFmtId="0" fontId="4" fillId="2" borderId="0" xfId="3" applyFont="1" applyFill="1"/>
    <xf numFmtId="166" fontId="8" fillId="2" borderId="4" xfId="4" applyNumberFormat="1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166" fontId="4" fillId="2" borderId="0" xfId="4" applyNumberFormat="1" applyFont="1" applyFill="1" applyBorder="1" applyAlignment="1">
      <alignment wrapText="1"/>
    </xf>
    <xf numFmtId="166" fontId="4" fillId="2" borderId="6" xfId="4" applyNumberFormat="1" applyFont="1" applyFill="1" applyBorder="1" applyAlignment="1">
      <alignment wrapText="1"/>
    </xf>
    <xf numFmtId="166" fontId="4" fillId="2" borderId="11" xfId="4" applyNumberFormat="1" applyFont="1" applyFill="1" applyBorder="1" applyAlignment="1">
      <alignment wrapText="1"/>
    </xf>
    <xf numFmtId="166" fontId="4" fillId="2" borderId="4" xfId="4" applyNumberFormat="1" applyFont="1" applyFill="1" applyBorder="1" applyAlignment="1">
      <alignment wrapText="1"/>
    </xf>
    <xf numFmtId="0" fontId="4" fillId="2" borderId="4" xfId="3" applyFont="1" applyFill="1" applyBorder="1" applyAlignment="1">
      <alignment wrapText="1"/>
    </xf>
    <xf numFmtId="166" fontId="0" fillId="2" borderId="0" xfId="0" applyNumberFormat="1" applyFill="1"/>
    <xf numFmtId="0" fontId="2" fillId="3" borderId="5" xfId="0" applyFont="1" applyFill="1" applyBorder="1" applyAlignment="1">
      <alignment horizontal="left" vertical="center" wrapText="1"/>
    </xf>
    <xf numFmtId="165" fontId="0" fillId="2" borderId="0" xfId="2" applyNumberFormat="1" applyFont="1" applyFill="1"/>
    <xf numFmtId="0" fontId="5" fillId="2" borderId="0" xfId="0" applyFont="1" applyFill="1"/>
    <xf numFmtId="164" fontId="5" fillId="2" borderId="0" xfId="1" applyNumberFormat="1" applyFont="1" applyFill="1"/>
    <xf numFmtId="0" fontId="0" fillId="2" borderId="6" xfId="0" applyFill="1" applyBorder="1"/>
    <xf numFmtId="0" fontId="9" fillId="0" borderId="0" xfId="0" applyFont="1"/>
    <xf numFmtId="0" fontId="9" fillId="2" borderId="0" xfId="0" applyFont="1" applyFill="1"/>
    <xf numFmtId="0" fontId="0" fillId="2" borderId="12" xfId="0" applyFill="1" applyBorder="1"/>
    <xf numFmtId="0" fontId="0" fillId="2" borderId="9" xfId="0" applyFill="1" applyBorder="1" applyAlignment="1">
      <alignment wrapText="1"/>
    </xf>
    <xf numFmtId="9" fontId="0" fillId="2" borderId="9" xfId="0" applyNumberFormat="1" applyFill="1" applyBorder="1"/>
    <xf numFmtId="0" fontId="4" fillId="2" borderId="9" xfId="0" applyFont="1" applyFill="1" applyBorder="1"/>
    <xf numFmtId="0" fontId="0" fillId="2" borderId="7" xfId="0" applyFill="1" applyBorder="1"/>
    <xf numFmtId="0" fontId="9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166" fontId="8" fillId="2" borderId="0" xfId="4" applyNumberFormat="1" applyFont="1" applyFill="1" applyBorder="1" applyAlignment="1">
      <alignment wrapText="1"/>
    </xf>
    <xf numFmtId="167" fontId="0" fillId="2" borderId="0" xfId="0" applyNumberFormat="1" applyFill="1" applyAlignment="1">
      <alignment wrapText="1"/>
    </xf>
    <xf numFmtId="43" fontId="10" fillId="2" borderId="0" xfId="1" applyFont="1" applyFill="1"/>
    <xf numFmtId="0" fontId="10" fillId="2" borderId="0" xfId="0" applyFont="1" applyFill="1"/>
    <xf numFmtId="0" fontId="3" fillId="2" borderId="8" xfId="0" applyFont="1" applyFill="1" applyBorder="1"/>
    <xf numFmtId="164" fontId="0" fillId="2" borderId="10" xfId="0" applyNumberFormat="1" applyFill="1" applyBorder="1"/>
    <xf numFmtId="43" fontId="3" fillId="2" borderId="8" xfId="1" applyFont="1" applyFill="1" applyBorder="1"/>
    <xf numFmtId="43" fontId="0" fillId="2" borderId="8" xfId="1" applyFont="1" applyFill="1" applyBorder="1"/>
    <xf numFmtId="43" fontId="0" fillId="2" borderId="10" xfId="1" applyFont="1" applyFill="1" applyBorder="1"/>
    <xf numFmtId="43" fontId="0" fillId="2" borderId="13" xfId="1" applyFont="1" applyFill="1" applyBorder="1"/>
    <xf numFmtId="0" fontId="3" fillId="2" borderId="9" xfId="0" applyFont="1" applyFill="1" applyBorder="1"/>
    <xf numFmtId="164" fontId="0" fillId="2" borderId="9" xfId="1" applyNumberFormat="1" applyFont="1" applyFill="1" applyBorder="1"/>
    <xf numFmtId="164" fontId="0" fillId="2" borderId="12" xfId="0" applyNumberFormat="1" applyFill="1" applyBorder="1"/>
    <xf numFmtId="43" fontId="0" fillId="2" borderId="5" xfId="1" applyFont="1" applyFill="1" applyBorder="1"/>
    <xf numFmtId="0" fontId="0" fillId="0" borderId="9" xfId="0" applyBorder="1"/>
    <xf numFmtId="43" fontId="3" fillId="2" borderId="13" xfId="1" applyFont="1" applyFill="1" applyBorder="1"/>
    <xf numFmtId="0" fontId="3" fillId="2" borderId="7" xfId="0" applyFont="1" applyFill="1" applyBorder="1"/>
    <xf numFmtId="43" fontId="0" fillId="2" borderId="18" xfId="1" applyFont="1" applyFill="1" applyBorder="1"/>
    <xf numFmtId="43" fontId="0" fillId="2" borderId="16" xfId="1" applyFont="1" applyFill="1" applyBorder="1"/>
    <xf numFmtId="43" fontId="0" fillId="2" borderId="17" xfId="1" applyFont="1" applyFill="1" applyBorder="1"/>
    <xf numFmtId="43" fontId="0" fillId="2" borderId="16" xfId="1" applyFont="1" applyFill="1" applyBorder="1" applyAlignment="1">
      <alignment horizontal="left" wrapText="1"/>
    </xf>
    <xf numFmtId="165" fontId="0" fillId="2" borderId="6" xfId="2" applyNumberFormat="1" applyFont="1" applyFill="1" applyBorder="1"/>
    <xf numFmtId="165" fontId="0" fillId="2" borderId="5" xfId="2" applyNumberFormat="1" applyFont="1" applyFill="1" applyBorder="1"/>
    <xf numFmtId="164" fontId="5" fillId="2" borderId="0" xfId="1" applyNumberFormat="1" applyFont="1" applyFill="1" applyBorder="1"/>
    <xf numFmtId="165" fontId="0" fillId="2" borderId="11" xfId="2" applyNumberFormat="1" applyFont="1" applyFill="1" applyBorder="1"/>
    <xf numFmtId="43" fontId="3" fillId="2" borderId="15" xfId="1" applyFont="1" applyFill="1" applyBorder="1"/>
    <xf numFmtId="0" fontId="0" fillId="2" borderId="16" xfId="0" applyFill="1" applyBorder="1"/>
    <xf numFmtId="166" fontId="0" fillId="2" borderId="16" xfId="0" applyNumberFormat="1" applyFill="1" applyBorder="1"/>
    <xf numFmtId="166" fontId="0" fillId="2" borderId="17" xfId="0" applyNumberFormat="1" applyFill="1" applyBorder="1"/>
    <xf numFmtId="164" fontId="0" fillId="2" borderId="16" xfId="1" applyNumberFormat="1" applyFont="1" applyFill="1" applyBorder="1"/>
    <xf numFmtId="166" fontId="3" fillId="2" borderId="15" xfId="0" applyNumberFormat="1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11" fillId="2" borderId="2" xfId="5" applyFill="1" applyBorder="1"/>
    <xf numFmtId="0" fontId="11" fillId="2" borderId="1" xfId="5" applyFill="1" applyBorder="1"/>
    <xf numFmtId="43" fontId="11" fillId="2" borderId="0" xfId="5" applyNumberFormat="1" applyFill="1"/>
    <xf numFmtId="0" fontId="2" fillId="3" borderId="5" xfId="0" applyFont="1" applyFill="1" applyBorder="1" applyAlignment="1">
      <alignment horizontal="left" vertical="center"/>
    </xf>
    <xf numFmtId="14" fontId="2" fillId="3" borderId="1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2" fillId="3" borderId="1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/>
    </xf>
    <xf numFmtId="43" fontId="2" fillId="3" borderId="4" xfId="1" applyFont="1" applyFill="1" applyBorder="1" applyAlignment="1">
      <alignment horizontal="right" vertical="center"/>
    </xf>
    <xf numFmtId="14" fontId="2" fillId="3" borderId="6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2" fillId="3" borderId="17" xfId="1" quotePrefix="1" applyFont="1" applyFill="1" applyBorder="1" applyAlignment="1">
      <alignment horizontal="right" vertical="center"/>
    </xf>
    <xf numFmtId="43" fontId="2" fillId="3" borderId="6" xfId="1" quotePrefix="1" applyFont="1" applyFill="1" applyBorder="1" applyAlignment="1">
      <alignment horizontal="right" vertical="center"/>
    </xf>
    <xf numFmtId="43" fontId="2" fillId="3" borderId="5" xfId="1" quotePrefix="1" applyFont="1" applyFill="1" applyBorder="1" applyAlignment="1">
      <alignment horizontal="right" vertical="center"/>
    </xf>
    <xf numFmtId="43" fontId="2" fillId="3" borderId="7" xfId="1" quotePrefix="1" applyFont="1" applyFill="1" applyBorder="1" applyAlignment="1">
      <alignment horizontal="right" vertical="center"/>
    </xf>
    <xf numFmtId="164" fontId="0" fillId="2" borderId="18" xfId="0" applyNumberFormat="1" applyFill="1" applyBorder="1"/>
    <xf numFmtId="164" fontId="0" fillId="2" borderId="15" xfId="0" applyNumberFormat="1" applyFill="1" applyBorder="1"/>
    <xf numFmtId="164" fontId="0" fillId="2" borderId="4" xfId="0" applyNumberFormat="1" applyFill="1" applyBorder="1"/>
    <xf numFmtId="164" fontId="0" fillId="2" borderId="13" xfId="0" applyNumberFormat="1" applyFill="1" applyBorder="1"/>
    <xf numFmtId="0" fontId="0" fillId="2" borderId="18" xfId="0" applyFill="1" applyBorder="1"/>
    <xf numFmtId="0" fontId="0" fillId="2" borderId="11" xfId="0" applyFill="1" applyBorder="1"/>
    <xf numFmtId="0" fontId="0" fillId="2" borderId="10" xfId="0" applyFill="1" applyBorder="1"/>
    <xf numFmtId="0" fontId="3" fillId="2" borderId="16" xfId="0" applyFont="1" applyFill="1" applyBorder="1"/>
    <xf numFmtId="164" fontId="0" fillId="2" borderId="14" xfId="0" applyNumberFormat="1" applyFill="1" applyBorder="1"/>
    <xf numFmtId="166" fontId="4" fillId="2" borderId="16" xfId="4" applyNumberFormat="1" applyFont="1" applyFill="1" applyBorder="1" applyAlignment="1">
      <alignment wrapText="1"/>
    </xf>
    <xf numFmtId="166" fontId="4" fillId="2" borderId="8" xfId="4" applyNumberFormat="1" applyFont="1" applyFill="1" applyBorder="1" applyAlignment="1">
      <alignment wrapText="1"/>
    </xf>
    <xf numFmtId="166" fontId="4" fillId="2" borderId="17" xfId="4" applyNumberFormat="1" applyFont="1" applyFill="1" applyBorder="1" applyAlignment="1">
      <alignment wrapText="1"/>
    </xf>
    <xf numFmtId="166" fontId="4" fillId="2" borderId="5" xfId="4" applyNumberFormat="1" applyFont="1" applyFill="1" applyBorder="1" applyAlignment="1">
      <alignment wrapText="1"/>
    </xf>
    <xf numFmtId="166" fontId="8" fillId="2" borderId="16" xfId="4" applyNumberFormat="1" applyFont="1" applyFill="1" applyBorder="1" applyAlignment="1">
      <alignment wrapText="1"/>
    </xf>
    <xf numFmtId="166" fontId="8" fillId="2" borderId="8" xfId="4" applyNumberFormat="1" applyFont="1" applyFill="1" applyBorder="1" applyAlignment="1">
      <alignment wrapText="1"/>
    </xf>
    <xf numFmtId="166" fontId="8" fillId="2" borderId="17" xfId="4" applyNumberFormat="1" applyFont="1" applyFill="1" applyBorder="1" applyAlignment="1">
      <alignment wrapText="1"/>
    </xf>
    <xf numFmtId="166" fontId="8" fillId="2" borderId="6" xfId="4" applyNumberFormat="1" applyFont="1" applyFill="1" applyBorder="1" applyAlignment="1">
      <alignment wrapText="1"/>
    </xf>
    <xf numFmtId="166" fontId="8" fillId="2" borderId="5" xfId="4" applyNumberFormat="1" applyFont="1" applyFill="1" applyBorder="1" applyAlignment="1">
      <alignment wrapText="1"/>
    </xf>
    <xf numFmtId="165" fontId="0" fillId="2" borderId="16" xfId="2" applyNumberFormat="1" applyFont="1" applyFill="1" applyBorder="1"/>
    <xf numFmtId="165" fontId="0" fillId="2" borderId="17" xfId="0" applyNumberFormat="1" applyFill="1" applyBorder="1"/>
    <xf numFmtId="0" fontId="2" fillId="3" borderId="4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3" fontId="3" fillId="2" borderId="6" xfId="1" applyFont="1" applyFill="1" applyBorder="1"/>
    <xf numFmtId="43" fontId="3" fillId="2" borderId="0" xfId="1" applyFont="1" applyFill="1"/>
    <xf numFmtId="43" fontId="3" fillId="2" borderId="0" xfId="1" applyFont="1" applyFill="1" applyBorder="1"/>
    <xf numFmtId="43" fontId="3" fillId="2" borderId="4" xfId="1" applyFont="1" applyFill="1" applyBorder="1"/>
    <xf numFmtId="166" fontId="4" fillId="2" borderId="9" xfId="4" applyNumberFormat="1" applyFont="1" applyFill="1" applyBorder="1" applyAlignment="1">
      <alignment wrapText="1"/>
    </xf>
    <xf numFmtId="166" fontId="4" fillId="2" borderId="7" xfId="4" applyNumberFormat="1" applyFont="1" applyFill="1" applyBorder="1" applyAlignment="1">
      <alignment wrapText="1"/>
    </xf>
    <xf numFmtId="167" fontId="0" fillId="2" borderId="0" xfId="0" applyNumberFormat="1" applyFill="1"/>
    <xf numFmtId="43" fontId="2" fillId="3" borderId="5" xfId="1" applyFont="1" applyFill="1" applyBorder="1" applyAlignment="1">
      <alignment horizontal="center" vertical="center" wrapText="1"/>
    </xf>
    <xf numFmtId="165" fontId="0" fillId="2" borderId="17" xfId="2" applyNumberFormat="1" applyFont="1" applyFill="1" applyBorder="1"/>
    <xf numFmtId="166" fontId="4" fillId="2" borderId="18" xfId="4" applyNumberFormat="1" applyFont="1" applyFill="1" applyBorder="1" applyAlignment="1">
      <alignment wrapText="1"/>
    </xf>
    <xf numFmtId="166" fontId="8" fillId="2" borderId="15" xfId="4" applyNumberFormat="1" applyFont="1" applyFill="1" applyBorder="1" applyAlignment="1">
      <alignment wrapText="1"/>
    </xf>
    <xf numFmtId="164" fontId="0" fillId="2" borderId="18" xfId="1" applyNumberFormat="1" applyFont="1" applyFill="1" applyBorder="1"/>
    <xf numFmtId="168" fontId="4" fillId="2" borderId="16" xfId="4" applyFont="1" applyFill="1" applyBorder="1" applyAlignment="1">
      <alignment wrapText="1"/>
    </xf>
    <xf numFmtId="166" fontId="0" fillId="2" borderId="0" xfId="0" applyNumberFormat="1" applyFill="1" applyAlignment="1">
      <alignment wrapText="1"/>
    </xf>
    <xf numFmtId="9" fontId="4" fillId="2" borderId="16" xfId="2" applyFont="1" applyFill="1" applyBorder="1" applyAlignment="1">
      <alignment wrapText="1"/>
    </xf>
    <xf numFmtId="9" fontId="4" fillId="2" borderId="0" xfId="2" applyFont="1" applyFill="1" applyBorder="1" applyAlignment="1">
      <alignment wrapText="1"/>
    </xf>
    <xf numFmtId="9" fontId="4" fillId="2" borderId="8" xfId="2" applyFont="1" applyFill="1" applyBorder="1" applyAlignment="1">
      <alignment wrapText="1"/>
    </xf>
    <xf numFmtId="9" fontId="4" fillId="2" borderId="9" xfId="2" applyFont="1" applyFill="1" applyBorder="1" applyAlignment="1">
      <alignment wrapText="1"/>
    </xf>
    <xf numFmtId="166" fontId="0" fillId="2" borderId="0" xfId="1" applyNumberFormat="1" applyFont="1" applyFill="1"/>
    <xf numFmtId="166" fontId="9" fillId="2" borderId="0" xfId="1" applyNumberFormat="1" applyFont="1" applyFill="1" applyAlignment="1">
      <alignment wrapText="1"/>
    </xf>
    <xf numFmtId="166" fontId="6" fillId="2" borderId="0" xfId="1" applyNumberFormat="1" applyFont="1" applyFill="1" applyAlignment="1">
      <alignment wrapText="1"/>
    </xf>
    <xf numFmtId="166" fontId="2" fillId="3" borderId="5" xfId="1" applyNumberFormat="1" applyFont="1" applyFill="1" applyBorder="1" applyAlignment="1">
      <alignment horizontal="center" vertical="center" wrapText="1"/>
    </xf>
    <xf numFmtId="166" fontId="8" fillId="2" borderId="4" xfId="1" applyNumberFormat="1" applyFont="1" applyFill="1" applyBorder="1" applyAlignment="1">
      <alignment wrapText="1"/>
    </xf>
    <xf numFmtId="166" fontId="4" fillId="2" borderId="11" xfId="1" applyNumberFormat="1" applyFont="1" applyFill="1" applyBorder="1" applyAlignment="1">
      <alignment wrapText="1"/>
    </xf>
    <xf numFmtId="166" fontId="4" fillId="2" borderId="0" xfId="1" applyNumberFormat="1" applyFont="1" applyFill="1" applyBorder="1" applyAlignment="1">
      <alignment wrapText="1"/>
    </xf>
    <xf numFmtId="166" fontId="4" fillId="2" borderId="6" xfId="1" applyNumberFormat="1" applyFont="1" applyFill="1" applyBorder="1" applyAlignment="1">
      <alignment wrapText="1"/>
    </xf>
    <xf numFmtId="166" fontId="0" fillId="2" borderId="0" xfId="1" applyNumberFormat="1" applyFont="1" applyFill="1" applyAlignment="1">
      <alignment wrapText="1"/>
    </xf>
    <xf numFmtId="165" fontId="0" fillId="2" borderId="16" xfId="0" applyNumberFormat="1" applyFill="1" applyBorder="1"/>
    <xf numFmtId="0" fontId="0" fillId="2" borderId="6" xfId="0" applyFill="1" applyBorder="1" applyAlignment="1">
      <alignment horizontal="left"/>
    </xf>
  </cellXfs>
  <cellStyles count="6">
    <cellStyle name="Comma" xfId="1" builtinId="3"/>
    <cellStyle name="Hyperlink" xfId="5" builtinId="8"/>
    <cellStyle name="Komma 2 2" xfId="4" xr:uid="{19C5F47E-B763-41D0-9663-EE3B8C7CF973}"/>
    <cellStyle name="Normal" xfId="0" builtinId="0"/>
    <cellStyle name="Normal 2 5" xfId="3" xr:uid="{A262FA48-C852-42F2-A592-6106C40CA7D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B3EFE-2AF4-4D21-ADC9-EDBEAFE2C6A1}">
  <sheetPr>
    <tabColor theme="5" tint="-0.499984740745262"/>
  </sheetPr>
  <dimension ref="A1:H12"/>
  <sheetViews>
    <sheetView tabSelected="1" workbookViewId="0">
      <selection activeCell="A26" sqref="A25:A26"/>
    </sheetView>
  </sheetViews>
  <sheetFormatPr defaultColWidth="10.85546875" defaultRowHeight="15" x14ac:dyDescent="0.25"/>
  <cols>
    <col min="1" max="1" width="35.28515625" style="2" customWidth="1"/>
    <col min="2" max="16384" width="10.85546875" style="2"/>
  </cols>
  <sheetData>
    <row r="1" spans="1:8" s="34" customFormat="1" ht="23.25" x14ac:dyDescent="0.35">
      <c r="A1" s="63" t="s">
        <v>11</v>
      </c>
      <c r="B1" s="28"/>
      <c r="C1" s="28"/>
      <c r="D1" s="28"/>
      <c r="E1" s="28"/>
      <c r="F1" s="28"/>
      <c r="G1" s="28"/>
      <c r="H1" s="28"/>
    </row>
    <row r="2" spans="1:8" s="34" customFormat="1" ht="18.75" x14ac:dyDescent="0.3">
      <c r="A2" s="28" t="s">
        <v>10</v>
      </c>
      <c r="B2" s="28"/>
      <c r="C2" s="28"/>
      <c r="D2" s="28"/>
      <c r="E2" s="28"/>
      <c r="F2" s="28"/>
      <c r="G2" s="28"/>
      <c r="H2" s="28"/>
    </row>
    <row r="3" spans="1:8" ht="18.75" x14ac:dyDescent="0.3">
      <c r="A3" s="47"/>
      <c r="B3" s="47"/>
      <c r="C3" s="47"/>
      <c r="D3" s="47"/>
      <c r="E3" s="47"/>
      <c r="F3" s="47"/>
      <c r="G3" s="47"/>
      <c r="H3" s="47"/>
    </row>
    <row r="4" spans="1:8" ht="18.75" x14ac:dyDescent="0.3">
      <c r="A4" s="47"/>
      <c r="B4" s="47"/>
      <c r="C4" s="47"/>
      <c r="D4" s="47"/>
      <c r="E4" s="47"/>
      <c r="F4" s="47"/>
      <c r="G4" s="47"/>
      <c r="H4" s="47"/>
    </row>
    <row r="5" spans="1:8" x14ac:dyDescent="0.25">
      <c r="A5" s="91" t="s">
        <v>9</v>
      </c>
      <c r="B5" s="92" t="s">
        <v>8</v>
      </c>
      <c r="C5" s="92" t="s">
        <v>7</v>
      </c>
      <c r="D5" s="91"/>
      <c r="E5" s="91"/>
      <c r="F5" s="91"/>
    </row>
    <row r="6" spans="1:8" x14ac:dyDescent="0.25">
      <c r="A6" s="97" t="s">
        <v>6</v>
      </c>
      <c r="B6" s="94">
        <v>2</v>
      </c>
      <c r="C6" s="93" t="s">
        <v>4</v>
      </c>
      <c r="D6" s="94"/>
      <c r="E6" s="94"/>
      <c r="F6" s="94"/>
    </row>
    <row r="7" spans="1:8" x14ac:dyDescent="0.25">
      <c r="A7" s="98" t="s">
        <v>155</v>
      </c>
      <c r="B7" s="96">
        <v>3</v>
      </c>
      <c r="C7" s="95" t="s">
        <v>4</v>
      </c>
      <c r="D7" s="96"/>
      <c r="E7" s="96"/>
      <c r="F7" s="96"/>
    </row>
    <row r="8" spans="1:8" x14ac:dyDescent="0.25">
      <c r="A8" s="98" t="s">
        <v>5</v>
      </c>
      <c r="B8" s="96">
        <v>4</v>
      </c>
      <c r="C8" s="95" t="s">
        <v>4</v>
      </c>
      <c r="D8" s="96"/>
      <c r="E8" s="96"/>
      <c r="F8" s="96"/>
    </row>
    <row r="9" spans="1:8" x14ac:dyDescent="0.25">
      <c r="A9" s="98" t="s">
        <v>141</v>
      </c>
      <c r="B9" s="96">
        <v>5</v>
      </c>
      <c r="C9" s="95" t="s">
        <v>4</v>
      </c>
      <c r="D9" s="96"/>
      <c r="E9" s="96"/>
      <c r="F9" s="96"/>
    </row>
    <row r="10" spans="1:8" x14ac:dyDescent="0.25">
      <c r="A10" s="98" t="s">
        <v>3</v>
      </c>
      <c r="B10" s="96">
        <v>6</v>
      </c>
      <c r="C10" s="95" t="s">
        <v>1</v>
      </c>
      <c r="D10" s="96"/>
      <c r="E10" s="96"/>
      <c r="F10" s="96"/>
    </row>
    <row r="11" spans="1:8" x14ac:dyDescent="0.25">
      <c r="A11" s="98" t="s">
        <v>2</v>
      </c>
      <c r="B11" s="96">
        <v>7</v>
      </c>
      <c r="C11" s="95" t="s">
        <v>1</v>
      </c>
      <c r="D11" s="96"/>
      <c r="E11" s="96"/>
      <c r="F11" s="96"/>
    </row>
    <row r="12" spans="1:8" x14ac:dyDescent="0.25">
      <c r="A12" s="98" t="s">
        <v>139</v>
      </c>
      <c r="B12" s="96">
        <v>8</v>
      </c>
      <c r="C12" s="95" t="s">
        <v>0</v>
      </c>
      <c r="D12" s="96"/>
      <c r="E12" s="96"/>
      <c r="F12" s="96"/>
    </row>
  </sheetData>
  <hyperlinks>
    <hyperlink ref="A6" location="'2 - Income statement'!A1" display="Income statement" xr:uid="{D74B6E55-3F6E-4D3A-9550-6083E70830F4}"/>
    <hyperlink ref="A8" location="'4 - Statement of fin.pos.'!A1" display="Statement of financial position" xr:uid="{47D04340-0D99-4E4D-83DA-0375FAE906A1}"/>
    <hyperlink ref="A9" location="'5 - Changes in equity'!A1" display="Statement of changes in equity" xr:uid="{F63D12AD-7D52-455A-8B57-22620155725A}"/>
    <hyperlink ref="A10" location="'6 - Insurance service result'!A1" display="Insurance service result" xr:uid="{CD7F4EFA-E972-4069-807F-0C8F52D50BE3}"/>
    <hyperlink ref="A11" location="'7 - Quarterly outline'!A1" display="Quarterly outline" xr:uid="{BBC42B4A-C2CC-4E6E-94BD-913D91A762CA}"/>
    <hyperlink ref="A12" location="'8 - KPI definitions '!A1" display="Definitions of KPIs" xr:uid="{9553E127-630A-49CD-B0E5-ED8548EBDE8B}"/>
    <hyperlink ref="A7" location="'3 - Statement of comp.income'!A1" display="Statement of comprehensive income" xr:uid="{CF6C5D94-8B32-4291-8135-EB4B400CF47C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31D8E-26EE-483F-9EFD-1FD02048D496}">
  <sheetPr>
    <tabColor theme="5" tint="-0.499984740745262"/>
  </sheetPr>
  <dimension ref="A1:K45"/>
  <sheetViews>
    <sheetView zoomScale="85" zoomScaleNormal="85" workbookViewId="0">
      <selection activeCell="F36" sqref="F36"/>
    </sheetView>
  </sheetViews>
  <sheetFormatPr defaultColWidth="10.85546875" defaultRowHeight="15" x14ac:dyDescent="0.25"/>
  <cols>
    <col min="1" max="1" width="58.7109375" style="2" customWidth="1"/>
    <col min="2" max="9" width="13.7109375" style="2" customWidth="1"/>
    <col min="10" max="10" width="2.85546875" style="2" customWidth="1"/>
    <col min="11" max="11" width="171.7109375" style="2" customWidth="1"/>
    <col min="12" max="16384" width="10.85546875" style="2"/>
  </cols>
  <sheetData>
    <row r="1" spans="1:11" s="63" customFormat="1" ht="23.25" x14ac:dyDescent="0.35">
      <c r="A1" s="62" t="s">
        <v>57</v>
      </c>
    </row>
    <row r="2" spans="1:11" s="28" customFormat="1" ht="18.75" x14ac:dyDescent="0.3">
      <c r="A2" s="29" t="s">
        <v>56</v>
      </c>
    </row>
    <row r="3" spans="1:11" x14ac:dyDescent="0.25">
      <c r="A3" s="99" t="s">
        <v>142</v>
      </c>
    </row>
    <row r="4" spans="1:11" ht="21" customHeight="1" x14ac:dyDescent="0.25">
      <c r="A4" s="26" t="s">
        <v>55</v>
      </c>
      <c r="B4" s="25" t="s">
        <v>54</v>
      </c>
      <c r="C4" s="25" t="s">
        <v>53</v>
      </c>
      <c r="D4" s="25" t="s">
        <v>52</v>
      </c>
      <c r="E4" s="25" t="s">
        <v>51</v>
      </c>
      <c r="F4" s="24" t="s">
        <v>50</v>
      </c>
      <c r="G4" s="25" t="s">
        <v>49</v>
      </c>
      <c r="H4" s="25" t="s">
        <v>48</v>
      </c>
      <c r="I4" s="24" t="s">
        <v>47</v>
      </c>
      <c r="K4" s="23" t="s">
        <v>46</v>
      </c>
    </row>
    <row r="5" spans="1:11" x14ac:dyDescent="0.25">
      <c r="A5" s="17"/>
      <c r="E5" s="12"/>
      <c r="F5" s="118"/>
      <c r="G5" s="119"/>
      <c r="I5" s="12"/>
      <c r="K5" s="52"/>
    </row>
    <row r="6" spans="1:11" x14ac:dyDescent="0.25">
      <c r="A6" s="18" t="s">
        <v>45</v>
      </c>
      <c r="B6" s="123">
        <v>1781.4112264086841</v>
      </c>
      <c r="C6" s="39">
        <v>1614.9242233074583</v>
      </c>
      <c r="D6" s="39">
        <v>1638.7178335786928</v>
      </c>
      <c r="E6" s="124">
        <v>1584.0645998172238</v>
      </c>
      <c r="F6" s="39">
        <v>6619.1178831120596</v>
      </c>
      <c r="G6" s="39">
        <v>4837.7066567033753</v>
      </c>
      <c r="H6" s="39">
        <v>3222.7824333959165</v>
      </c>
      <c r="I6" s="124">
        <v>1584.0645998172238</v>
      </c>
      <c r="K6" s="17" t="s">
        <v>153</v>
      </c>
    </row>
    <row r="7" spans="1:11" x14ac:dyDescent="0.25">
      <c r="A7" s="18" t="s">
        <v>44</v>
      </c>
      <c r="B7" s="123">
        <v>-1384.0650016342061</v>
      </c>
      <c r="C7" s="39">
        <v>-1222.9129692770896</v>
      </c>
      <c r="D7" s="39">
        <v>-1176.2505516335323</v>
      </c>
      <c r="E7" s="124">
        <v>-1261.5344158337562</v>
      </c>
      <c r="F7" s="39">
        <v>-5044.7629383785843</v>
      </c>
      <c r="G7" s="39">
        <v>-3660.6979367443778</v>
      </c>
      <c r="H7" s="39">
        <v>-2437.7849674672884</v>
      </c>
      <c r="I7" s="124">
        <v>-1261.5344158337562</v>
      </c>
      <c r="K7" s="17" t="s">
        <v>168</v>
      </c>
    </row>
    <row r="8" spans="1:11" x14ac:dyDescent="0.25">
      <c r="A8" s="19" t="s">
        <v>43</v>
      </c>
      <c r="B8" s="125">
        <v>-218.4429075345723</v>
      </c>
      <c r="C8" s="40">
        <v>-168.73384472846172</v>
      </c>
      <c r="D8" s="40">
        <v>-175.49365276656042</v>
      </c>
      <c r="E8" s="126">
        <v>-171.82307345929365</v>
      </c>
      <c r="F8" s="40">
        <v>-734.49347848888817</v>
      </c>
      <c r="G8" s="40">
        <v>-516.05057095431584</v>
      </c>
      <c r="H8" s="40">
        <v>-347.3167262258541</v>
      </c>
      <c r="I8" s="126">
        <v>-171.82307345929365</v>
      </c>
      <c r="K8" s="53" t="s">
        <v>173</v>
      </c>
    </row>
    <row r="9" spans="1:11" x14ac:dyDescent="0.25">
      <c r="A9" s="15" t="s">
        <v>42</v>
      </c>
      <c r="B9" s="127">
        <f>SUM(B6:B8)</f>
        <v>178.90331723990576</v>
      </c>
      <c r="C9" s="60">
        <f>SUM(C6:C8)</f>
        <v>223.277409301907</v>
      </c>
      <c r="D9" s="60">
        <f t="shared" ref="D9:I9" si="0">SUM(D6:D8)</f>
        <v>286.97362917860005</v>
      </c>
      <c r="E9" s="128">
        <f>SUM(E6:E8)</f>
        <v>150.70711052417397</v>
      </c>
      <c r="F9" s="127">
        <f>SUM(F6:F8)</f>
        <v>839.86146624458718</v>
      </c>
      <c r="G9" s="60">
        <f>SUM(G6:G8)</f>
        <v>660.95814900468167</v>
      </c>
      <c r="H9" s="60">
        <f>SUM(H6:H8)</f>
        <v>437.68073970277402</v>
      </c>
      <c r="I9" s="128">
        <f t="shared" si="0"/>
        <v>150.70711052417397</v>
      </c>
      <c r="K9" s="17"/>
    </row>
    <row r="10" spans="1:11" ht="6" customHeight="1" x14ac:dyDescent="0.25">
      <c r="A10" s="18"/>
      <c r="B10" s="123"/>
      <c r="C10" s="39"/>
      <c r="D10" s="39"/>
      <c r="E10" s="124"/>
      <c r="F10" s="123"/>
      <c r="G10" s="39"/>
      <c r="H10" s="39"/>
      <c r="I10" s="124"/>
      <c r="K10" s="17"/>
    </row>
    <row r="11" spans="1:11" x14ac:dyDescent="0.25">
      <c r="A11" s="18" t="s">
        <v>41</v>
      </c>
      <c r="B11" s="123">
        <v>-228.09028932978421</v>
      </c>
      <c r="C11" s="39">
        <v>-209.27597863505076</v>
      </c>
      <c r="D11" s="39">
        <v>-197.30489233948509</v>
      </c>
      <c r="E11" s="124">
        <v>-191.76968287567999</v>
      </c>
      <c r="F11" s="39">
        <v>-826.44084318000012</v>
      </c>
      <c r="G11" s="39">
        <v>-598.35055385021587</v>
      </c>
      <c r="H11" s="39">
        <v>-389.07457521516511</v>
      </c>
      <c r="I11" s="124">
        <v>-191.76968287567999</v>
      </c>
      <c r="K11" s="17"/>
    </row>
    <row r="12" spans="1:11" x14ac:dyDescent="0.25">
      <c r="A12" s="19" t="s">
        <v>40</v>
      </c>
      <c r="B12" s="125">
        <v>215.89913274191804</v>
      </c>
      <c r="C12" s="40">
        <v>202.1987556106954</v>
      </c>
      <c r="D12" s="40">
        <v>158.88067178385512</v>
      </c>
      <c r="E12" s="126">
        <v>110.35885928061651</v>
      </c>
      <c r="F12" s="40">
        <v>687.33741941708513</v>
      </c>
      <c r="G12" s="40">
        <v>471.43828667516703</v>
      </c>
      <c r="H12" s="40">
        <v>269.23953106447163</v>
      </c>
      <c r="I12" s="126">
        <v>110.35885928061651</v>
      </c>
      <c r="K12" s="17" t="s">
        <v>169</v>
      </c>
    </row>
    <row r="13" spans="1:11" x14ac:dyDescent="0.25">
      <c r="A13" s="21" t="s">
        <v>39</v>
      </c>
      <c r="B13" s="127">
        <f>SUM(B11:B12)</f>
        <v>-12.191156587866175</v>
      </c>
      <c r="C13" s="60">
        <f>SUM(C11:C12)</f>
        <v>-7.0772230243553622</v>
      </c>
      <c r="D13" s="60">
        <f t="shared" ref="D13:I13" si="1">SUM(D11:D12)</f>
        <v>-38.424220555629972</v>
      </c>
      <c r="E13" s="128">
        <f>SUM(E11:E12)</f>
        <v>-81.410823595063476</v>
      </c>
      <c r="F13" s="127">
        <f>SUM(F11:F12)</f>
        <v>-139.10342376291499</v>
      </c>
      <c r="G13" s="60">
        <f>SUM(G11:G12)</f>
        <v>-126.91226717504884</v>
      </c>
      <c r="H13" s="60">
        <f>SUM(H11:H12)</f>
        <v>-119.83504415069348</v>
      </c>
      <c r="I13" s="128">
        <f t="shared" si="1"/>
        <v>-81.410823595063476</v>
      </c>
      <c r="K13" s="17"/>
    </row>
    <row r="14" spans="1:11" ht="6" customHeight="1" x14ac:dyDescent="0.25">
      <c r="A14" s="18"/>
      <c r="B14" s="123"/>
      <c r="C14" s="39"/>
      <c r="D14" s="39"/>
      <c r="E14" s="124"/>
      <c r="F14" s="123"/>
      <c r="G14" s="39"/>
      <c r="H14" s="39"/>
      <c r="I14" s="124"/>
      <c r="K14" s="17"/>
    </row>
    <row r="15" spans="1:11" x14ac:dyDescent="0.25">
      <c r="A15" s="16" t="s">
        <v>38</v>
      </c>
      <c r="B15" s="129">
        <f>+B9+B13</f>
        <v>166.71216065203959</v>
      </c>
      <c r="C15" s="130">
        <f>+C9+C13</f>
        <v>216.20018627755164</v>
      </c>
      <c r="D15" s="130">
        <f t="shared" ref="D15:I15" si="2">+D9+D13</f>
        <v>248.54940862297008</v>
      </c>
      <c r="E15" s="131">
        <f>+E9+E13</f>
        <v>69.296286929110494</v>
      </c>
      <c r="F15" s="129">
        <f>+F9+F13</f>
        <v>700.75804248167219</v>
      </c>
      <c r="G15" s="130">
        <f>+G9+G13</f>
        <v>534.04588182963289</v>
      </c>
      <c r="H15" s="130">
        <f>+H9+H13</f>
        <v>317.84569555208054</v>
      </c>
      <c r="I15" s="131">
        <f t="shared" si="2"/>
        <v>69.296286929110494</v>
      </c>
      <c r="K15" s="17"/>
    </row>
    <row r="16" spans="1:11" ht="6" customHeight="1" x14ac:dyDescent="0.25">
      <c r="A16" s="18"/>
      <c r="B16" s="123"/>
      <c r="C16" s="39"/>
      <c r="D16" s="39"/>
      <c r="E16" s="124"/>
      <c r="F16" s="123"/>
      <c r="G16" s="39"/>
      <c r="H16" s="39"/>
      <c r="I16" s="124"/>
      <c r="K16" s="17"/>
    </row>
    <row r="17" spans="1:11" s="3" customFormat="1" x14ac:dyDescent="0.25">
      <c r="A17" s="18" t="s">
        <v>37</v>
      </c>
      <c r="B17" s="123">
        <v>3.6975908048626493E-3</v>
      </c>
      <c r="C17" s="39">
        <v>4.9981851134058397</v>
      </c>
      <c r="D17" s="39">
        <v>6.0536643380958264</v>
      </c>
      <c r="E17" s="124">
        <v>9.0071115176934704</v>
      </c>
      <c r="F17" s="123">
        <v>20.062658559999999</v>
      </c>
      <c r="G17" s="39">
        <v>20.058960969195137</v>
      </c>
      <c r="H17" s="39">
        <v>15.060775855789297</v>
      </c>
      <c r="I17" s="124">
        <v>9.0071115176934704</v>
      </c>
      <c r="J17" s="2"/>
      <c r="K17" s="17"/>
    </row>
    <row r="18" spans="1:11" s="3" customFormat="1" x14ac:dyDescent="0.25">
      <c r="A18" s="18" t="s">
        <v>36</v>
      </c>
      <c r="B18" s="123">
        <v>126.80262728038892</v>
      </c>
      <c r="C18" s="39">
        <v>84.03741705841189</v>
      </c>
      <c r="D18" s="39">
        <v>124.53939935201446</v>
      </c>
      <c r="E18" s="124">
        <v>122.43317269421996</v>
      </c>
      <c r="F18" s="123">
        <v>457.81261638503526</v>
      </c>
      <c r="G18" s="39">
        <v>331.00998910464631</v>
      </c>
      <c r="H18" s="39">
        <v>246.97257204623443</v>
      </c>
      <c r="I18" s="124">
        <v>122.43317269421996</v>
      </c>
      <c r="J18" s="2"/>
      <c r="K18" s="17"/>
    </row>
    <row r="19" spans="1:11" s="3" customFormat="1" x14ac:dyDescent="0.25">
      <c r="A19" s="18" t="s">
        <v>35</v>
      </c>
      <c r="B19" s="123">
        <v>455.09816312689452</v>
      </c>
      <c r="C19" s="39">
        <v>-22.133103272567659</v>
      </c>
      <c r="D19" s="39">
        <v>-292.08450752867179</v>
      </c>
      <c r="E19" s="124">
        <v>-263.67126187986901</v>
      </c>
      <c r="F19" s="123">
        <v>-122.79070955421398</v>
      </c>
      <c r="G19" s="39">
        <v>-577.88887268110852</v>
      </c>
      <c r="H19" s="39">
        <v>-555.7557694085408</v>
      </c>
      <c r="I19" s="124">
        <v>-263.67126187986901</v>
      </c>
      <c r="J19" s="2"/>
      <c r="K19" s="17"/>
    </row>
    <row r="20" spans="1:11" s="3" customFormat="1" x14ac:dyDescent="0.25">
      <c r="A20" s="18" t="s">
        <v>34</v>
      </c>
      <c r="B20" s="123">
        <v>63.217059278781804</v>
      </c>
      <c r="C20" s="39">
        <v>-34.571870665070001</v>
      </c>
      <c r="D20" s="39">
        <v>2.1367075342114923</v>
      </c>
      <c r="E20" s="124">
        <v>125.49379663286757</v>
      </c>
      <c r="F20" s="123">
        <v>156.27569278079088</v>
      </c>
      <c r="G20" s="39">
        <v>93.058633502009059</v>
      </c>
      <c r="H20" s="39">
        <v>127.63050416707907</v>
      </c>
      <c r="I20" s="124">
        <v>125.49379663286757</v>
      </c>
      <c r="J20" s="2"/>
      <c r="K20" s="17"/>
    </row>
    <row r="21" spans="1:11" s="3" customFormat="1" x14ac:dyDescent="0.25">
      <c r="A21" s="18" t="s">
        <v>33</v>
      </c>
      <c r="B21" s="125">
        <v>-14.160571309675507</v>
      </c>
      <c r="C21" s="40">
        <v>-12.211911608395575</v>
      </c>
      <c r="D21" s="40">
        <v>-5.5156953909297375</v>
      </c>
      <c r="E21" s="126">
        <v>-2.479109232250412</v>
      </c>
      <c r="F21" s="125">
        <v>-34.36728754125123</v>
      </c>
      <c r="G21" s="40">
        <v>-20.206716231575726</v>
      </c>
      <c r="H21" s="40">
        <v>-7.9948046231801495</v>
      </c>
      <c r="I21" s="126">
        <v>-2.479109232250412</v>
      </c>
      <c r="J21" s="2"/>
      <c r="K21" s="17"/>
    </row>
    <row r="22" spans="1:11" s="3" customFormat="1" x14ac:dyDescent="0.25">
      <c r="A22" s="21" t="s">
        <v>32</v>
      </c>
      <c r="B22" s="127">
        <f>SUM(B17:B21)</f>
        <v>630.96097596719449</v>
      </c>
      <c r="C22" s="60">
        <f>SUM(C17:C21)</f>
        <v>20.118716625784501</v>
      </c>
      <c r="D22" s="60">
        <f t="shared" ref="D22:I22" si="3">SUM(D17:D21)</f>
        <v>-164.87043169527976</v>
      </c>
      <c r="E22" s="128">
        <f>SUM(E17:E21)</f>
        <v>-9.2162902673384259</v>
      </c>
      <c r="F22" s="127">
        <f>SUM(F17:F21)</f>
        <v>476.9929706303609</v>
      </c>
      <c r="G22" s="60">
        <f>SUM(G17:G21)</f>
        <v>-153.96800533683376</v>
      </c>
      <c r="H22" s="60">
        <f>SUM(H17:H21)</f>
        <v>-174.08672196261818</v>
      </c>
      <c r="I22" s="128">
        <f t="shared" si="3"/>
        <v>-9.2162902673384259</v>
      </c>
      <c r="J22" s="2"/>
      <c r="K22" s="17"/>
    </row>
    <row r="23" spans="1:11" s="3" customFormat="1" ht="6" customHeight="1" x14ac:dyDescent="0.25">
      <c r="A23" s="18"/>
      <c r="B23" s="123"/>
      <c r="C23" s="39"/>
      <c r="D23" s="39"/>
      <c r="E23" s="124"/>
      <c r="F23" s="123"/>
      <c r="G23" s="39"/>
      <c r="H23" s="39"/>
      <c r="I23" s="124"/>
      <c r="J23" s="2"/>
      <c r="K23" s="17"/>
    </row>
    <row r="24" spans="1:11" s="3" customFormat="1" x14ac:dyDescent="0.25">
      <c r="A24" s="18" t="s">
        <v>31</v>
      </c>
      <c r="B24" s="123">
        <v>-114.0666670132285</v>
      </c>
      <c r="C24" s="39">
        <v>295.44030051841696</v>
      </c>
      <c r="D24" s="39">
        <v>215.4674492040937</v>
      </c>
      <c r="E24" s="124">
        <v>275.33720114471129</v>
      </c>
      <c r="F24" s="39">
        <v>672.17828385399332</v>
      </c>
      <c r="G24" s="39">
        <v>786.24495086722186</v>
      </c>
      <c r="H24" s="39">
        <v>490.80465034880501</v>
      </c>
      <c r="I24" s="124">
        <v>275.33720114471129</v>
      </c>
      <c r="J24" s="2"/>
      <c r="K24" s="17" t="s">
        <v>170</v>
      </c>
    </row>
    <row r="25" spans="1:11" s="3" customFormat="1" x14ac:dyDescent="0.25">
      <c r="A25" s="19" t="s">
        <v>30</v>
      </c>
      <c r="B25" s="125">
        <v>29.210060206212823</v>
      </c>
      <c r="C25" s="40">
        <v>-56.401155516734022</v>
      </c>
      <c r="D25" s="40">
        <v>-20.906227258845483</v>
      </c>
      <c r="E25" s="126">
        <v>-17.120361470786793</v>
      </c>
      <c r="F25" s="40">
        <v>-65.217684040153458</v>
      </c>
      <c r="G25" s="40">
        <v>-94.427744246366316</v>
      </c>
      <c r="H25" s="40">
        <v>-38.026588729632266</v>
      </c>
      <c r="I25" s="126">
        <v>-17.120361470786793</v>
      </c>
      <c r="J25" s="2"/>
      <c r="K25" s="17" t="s">
        <v>171</v>
      </c>
    </row>
    <row r="26" spans="1:11" s="3" customFormat="1" x14ac:dyDescent="0.25">
      <c r="A26" s="15" t="s">
        <v>29</v>
      </c>
      <c r="B26" s="127">
        <f>SUM(B24:B25)</f>
        <v>-84.85660680701568</v>
      </c>
      <c r="C26" s="60">
        <f>SUM(C24:C25)</f>
        <v>239.03914500168293</v>
      </c>
      <c r="D26" s="60">
        <f t="shared" ref="D26:I26" si="4">SUM(D24:D25)</f>
        <v>194.56122194524821</v>
      </c>
      <c r="E26" s="128">
        <f>SUM(E24:E25)</f>
        <v>258.21683967392448</v>
      </c>
      <c r="F26" s="127">
        <f>SUM(F24:F25)</f>
        <v>606.96059981383985</v>
      </c>
      <c r="G26" s="60">
        <f>SUM(G24:G25)</f>
        <v>691.81720662085559</v>
      </c>
      <c r="H26" s="60">
        <f>SUM(H24:H25)</f>
        <v>452.77806161917272</v>
      </c>
      <c r="I26" s="128">
        <f t="shared" si="4"/>
        <v>258.21683967392448</v>
      </c>
      <c r="J26" s="2"/>
      <c r="K26" s="17"/>
    </row>
    <row r="27" spans="1:11" s="3" customFormat="1" ht="6" customHeight="1" x14ac:dyDescent="0.25">
      <c r="A27" s="17"/>
      <c r="B27" s="123"/>
      <c r="C27" s="39"/>
      <c r="D27" s="39"/>
      <c r="E27" s="124"/>
      <c r="F27" s="123"/>
      <c r="G27" s="39"/>
      <c r="H27" s="39"/>
      <c r="I27" s="124"/>
      <c r="J27" s="2"/>
      <c r="K27" s="17"/>
    </row>
    <row r="28" spans="1:11" s="3" customFormat="1" x14ac:dyDescent="0.25">
      <c r="A28" s="18" t="s">
        <v>28</v>
      </c>
      <c r="B28" s="123">
        <v>-23.130363191296006</v>
      </c>
      <c r="C28" s="39">
        <v>-18.702827966029638</v>
      </c>
      <c r="D28" s="39">
        <v>-16.041597166234123</v>
      </c>
      <c r="E28" s="124">
        <v>-16.16525608432109</v>
      </c>
      <c r="F28" s="123">
        <v>-74.040044407880856</v>
      </c>
      <c r="G28" s="39">
        <v>-50.90968121658485</v>
      </c>
      <c r="H28" s="39">
        <v>-32.206853250555213</v>
      </c>
      <c r="I28" s="124">
        <f>+E28</f>
        <v>-16.16525608432109</v>
      </c>
      <c r="J28" s="2"/>
      <c r="K28" s="17" t="s">
        <v>167</v>
      </c>
    </row>
    <row r="29" spans="1:11" s="3" customFormat="1" ht="6" customHeight="1" x14ac:dyDescent="0.25">
      <c r="A29" s="17"/>
      <c r="B29" s="123"/>
      <c r="C29" s="39"/>
      <c r="D29" s="39"/>
      <c r="E29" s="124"/>
      <c r="F29" s="123"/>
      <c r="G29" s="39"/>
      <c r="H29" s="39"/>
      <c r="I29" s="124"/>
      <c r="J29" s="2"/>
      <c r="K29" s="17"/>
    </row>
    <row r="30" spans="1:11" s="3" customFormat="1" x14ac:dyDescent="0.25">
      <c r="A30" s="16" t="s">
        <v>27</v>
      </c>
      <c r="B30" s="129">
        <f>+B15+B22+B26+B28</f>
        <v>689.68616662092245</v>
      </c>
      <c r="C30" s="130">
        <f>+C15+C22+C26+C28</f>
        <v>456.65521993898943</v>
      </c>
      <c r="D30" s="130">
        <f t="shared" ref="D30:I30" si="5">+D15+D22+D26+D28</f>
        <v>262.19860170670444</v>
      </c>
      <c r="E30" s="131">
        <f>+E15+E22+E26+E28</f>
        <v>302.13158025137545</v>
      </c>
      <c r="F30" s="129">
        <f>+F15+F22+F26+F28</f>
        <v>1710.671568517992</v>
      </c>
      <c r="G30" s="130">
        <f>+G15+G22+G26+G28</f>
        <v>1020.9854018970698</v>
      </c>
      <c r="H30" s="130">
        <f>+H15+H22+H26+H28</f>
        <v>564.33018195807983</v>
      </c>
      <c r="I30" s="131">
        <f t="shared" si="5"/>
        <v>302.13158025137545</v>
      </c>
      <c r="J30" s="2"/>
      <c r="K30" s="17"/>
    </row>
    <row r="31" spans="1:11" s="3" customFormat="1" ht="6" customHeight="1" x14ac:dyDescent="0.25">
      <c r="A31" s="15"/>
      <c r="B31" s="123"/>
      <c r="C31" s="39"/>
      <c r="D31" s="39"/>
      <c r="E31" s="124"/>
      <c r="F31" s="123"/>
      <c r="G31" s="39"/>
      <c r="H31" s="39"/>
      <c r="I31" s="124"/>
      <c r="J31" s="2"/>
      <c r="K31" s="17"/>
    </row>
    <row r="32" spans="1:11" s="3" customFormat="1" x14ac:dyDescent="0.25">
      <c r="A32" s="18" t="s">
        <v>26</v>
      </c>
      <c r="B32" s="123">
        <v>-89.692703218758851</v>
      </c>
      <c r="C32" s="39">
        <v>-100.20211284998724</v>
      </c>
      <c r="D32" s="39">
        <v>-52.769541256955826</v>
      </c>
      <c r="E32" s="124">
        <v>-98.696944488480341</v>
      </c>
      <c r="F32" s="123">
        <v>-341.36130181418218</v>
      </c>
      <c r="G32" s="39">
        <v>-251.66859859542342</v>
      </c>
      <c r="H32" s="39">
        <v>-151.46648574543616</v>
      </c>
      <c r="I32" s="124">
        <v>-98.696944488480341</v>
      </c>
      <c r="J32" s="2"/>
      <c r="K32" s="17"/>
    </row>
    <row r="33" spans="1:11" s="3" customFormat="1" ht="6" customHeight="1" x14ac:dyDescent="0.25">
      <c r="A33" s="17"/>
      <c r="B33" s="123"/>
      <c r="C33" s="39"/>
      <c r="D33" s="39"/>
      <c r="E33" s="124"/>
      <c r="F33" s="123"/>
      <c r="G33" s="39"/>
      <c r="H33" s="39"/>
      <c r="I33" s="124"/>
      <c r="J33" s="2"/>
      <c r="K33" s="17"/>
    </row>
    <row r="34" spans="1:11" s="3" customFormat="1" x14ac:dyDescent="0.25">
      <c r="A34" s="18" t="s">
        <v>25</v>
      </c>
      <c r="B34" s="123">
        <v>13.165403943076678</v>
      </c>
      <c r="C34" s="39">
        <v>1.7238915312638192</v>
      </c>
      <c r="D34" s="39">
        <v>-9.8819283587248243</v>
      </c>
      <c r="E34" s="124">
        <v>4.6537775312754741</v>
      </c>
      <c r="F34" s="123">
        <v>9.6611446468910991</v>
      </c>
      <c r="G34" s="39">
        <v>-3.5042592961855608</v>
      </c>
      <c r="H34" s="39">
        <v>-5.2281508274493458</v>
      </c>
      <c r="I34" s="124">
        <v>4.6537775312754741</v>
      </c>
      <c r="J34" s="2"/>
      <c r="K34" s="17"/>
    </row>
    <row r="35" spans="1:11" s="3" customFormat="1" ht="6" customHeight="1" x14ac:dyDescent="0.25">
      <c r="A35" s="17"/>
      <c r="B35" s="123"/>
      <c r="C35" s="39"/>
      <c r="D35" s="39"/>
      <c r="E35" s="124"/>
      <c r="F35" s="123"/>
      <c r="G35" s="39"/>
      <c r="H35" s="39"/>
      <c r="I35" s="124"/>
      <c r="J35" s="2"/>
      <c r="K35" s="17"/>
    </row>
    <row r="36" spans="1:11" s="3" customFormat="1" x14ac:dyDescent="0.25">
      <c r="A36" s="16" t="s">
        <v>24</v>
      </c>
      <c r="B36" s="129">
        <f>SUM(B30:B35)</f>
        <v>613.1588673452402</v>
      </c>
      <c r="C36" s="130">
        <f>SUM(C30:C35)</f>
        <v>358.17699862026598</v>
      </c>
      <c r="D36" s="130">
        <f t="shared" ref="D36:I36" si="6">SUM(D30:D35)</f>
        <v>199.5471320910238</v>
      </c>
      <c r="E36" s="131">
        <f>SUM(E30:E35)</f>
        <v>208.08841329417058</v>
      </c>
      <c r="F36" s="129">
        <f>SUM(F30:F35)</f>
        <v>1378.9714113507007</v>
      </c>
      <c r="G36" s="130">
        <f>SUM(G30:G35)</f>
        <v>765.81254400546084</v>
      </c>
      <c r="H36" s="130">
        <f>SUM(H30:H35)</f>
        <v>407.63554538519435</v>
      </c>
      <c r="I36" s="131">
        <f t="shared" si="6"/>
        <v>208.08841329417058</v>
      </c>
      <c r="J36" s="2"/>
      <c r="K36" s="17"/>
    </row>
    <row r="37" spans="1:11" s="3" customFormat="1" x14ac:dyDescent="0.25">
      <c r="A37" s="15"/>
      <c r="B37" s="123"/>
      <c r="C37" s="39"/>
      <c r="D37" s="39"/>
      <c r="E37" s="124"/>
      <c r="F37" s="123"/>
      <c r="G37" s="39"/>
      <c r="H37" s="39"/>
      <c r="I37" s="124"/>
      <c r="J37" s="2"/>
      <c r="K37" s="17"/>
    </row>
    <row r="38" spans="1:11" s="3" customFormat="1" x14ac:dyDescent="0.25">
      <c r="A38" s="9" t="s">
        <v>23</v>
      </c>
      <c r="B38" s="123">
        <v>-27.54278091622761</v>
      </c>
      <c r="C38" s="39">
        <v>-20.711562741241067</v>
      </c>
      <c r="D38" s="39">
        <v>-12.086631838479947</v>
      </c>
      <c r="E38" s="124">
        <v>-19.277626815339353</v>
      </c>
      <c r="F38" s="123">
        <v>-79.618602311287987</v>
      </c>
      <c r="G38" s="39">
        <v>-52.075821395060366</v>
      </c>
      <c r="H38" s="39">
        <v>-31.364258653819306</v>
      </c>
      <c r="I38" s="124">
        <v>-19.277626815339353</v>
      </c>
      <c r="J38" s="2"/>
      <c r="K38" s="54" t="s">
        <v>154</v>
      </c>
    </row>
    <row r="39" spans="1:11" s="3" customFormat="1" x14ac:dyDescent="0.25">
      <c r="A39" s="9" t="s">
        <v>22</v>
      </c>
      <c r="B39" s="123">
        <v>76.711019683940606</v>
      </c>
      <c r="C39" s="39">
        <v>43.442526674846548</v>
      </c>
      <c r="D39" s="39">
        <v>21.75518306880285</v>
      </c>
      <c r="E39" s="124">
        <v>12.633751892199564</v>
      </c>
      <c r="F39" s="123">
        <v>154.54248131978957</v>
      </c>
      <c r="G39" s="39">
        <v>77.831461635848953</v>
      </c>
      <c r="H39" s="39">
        <v>34.388934961002413</v>
      </c>
      <c r="I39" s="124">
        <v>12.633751892199564</v>
      </c>
      <c r="J39" s="2"/>
      <c r="K39" s="55"/>
    </row>
    <row r="40" spans="1:11" s="3" customFormat="1" x14ac:dyDescent="0.25">
      <c r="A40" s="9"/>
      <c r="B40" s="123"/>
      <c r="C40" s="39"/>
      <c r="D40" s="39"/>
      <c r="E40" s="124"/>
      <c r="F40" s="123"/>
      <c r="G40" s="39"/>
      <c r="H40" s="39"/>
      <c r="I40" s="124"/>
      <c r="J40" s="2"/>
      <c r="K40" s="17"/>
    </row>
    <row r="41" spans="1:11" s="3" customFormat="1" x14ac:dyDescent="0.25">
      <c r="A41" s="9" t="s">
        <v>21</v>
      </c>
      <c r="B41" s="132">
        <f t="shared" ref="B41:I41" si="7">-B7/B6</f>
        <v>0.77694862427945621</v>
      </c>
      <c r="C41" s="8">
        <f t="shared" si="7"/>
        <v>0.75725718372871575</v>
      </c>
      <c r="D41" s="8">
        <f t="shared" si="7"/>
        <v>0.71778711839901854</v>
      </c>
      <c r="E41" s="7">
        <f t="shared" si="7"/>
        <v>0.79639076334343784</v>
      </c>
      <c r="F41" s="132">
        <f t="shared" si="7"/>
        <v>0.76215033898243956</v>
      </c>
      <c r="G41" s="8">
        <f t="shared" si="7"/>
        <v>0.7567010975483448</v>
      </c>
      <c r="H41" s="8">
        <f t="shared" si="7"/>
        <v>0.75642244484327192</v>
      </c>
      <c r="I41" s="7">
        <f t="shared" si="7"/>
        <v>0.79639076334343784</v>
      </c>
      <c r="J41" s="2"/>
      <c r="K41" s="17" t="s">
        <v>20</v>
      </c>
    </row>
    <row r="42" spans="1:11" s="3" customFormat="1" x14ac:dyDescent="0.25">
      <c r="A42" s="9" t="s">
        <v>19</v>
      </c>
      <c r="B42" s="8">
        <f t="shared" ref="B42:I42" si="8">-B13/B6</f>
        <v>6.8435386547122442E-3</v>
      </c>
      <c r="C42" s="8">
        <f t="shared" si="8"/>
        <v>4.3823870632522929E-3</v>
      </c>
      <c r="D42" s="8">
        <f t="shared" si="8"/>
        <v>2.3447734422782068E-2</v>
      </c>
      <c r="E42" s="7">
        <f t="shared" si="8"/>
        <v>5.1393625995086949E-2</v>
      </c>
      <c r="F42" s="132">
        <f t="shared" si="8"/>
        <v>2.1015402085196554E-2</v>
      </c>
      <c r="G42" s="8">
        <f t="shared" si="8"/>
        <v>2.623397328136725E-2</v>
      </c>
      <c r="H42" s="8">
        <f t="shared" si="8"/>
        <v>3.7183721404494767E-2</v>
      </c>
      <c r="I42" s="7">
        <f t="shared" si="8"/>
        <v>5.1393625995086949E-2</v>
      </c>
      <c r="J42" s="2"/>
      <c r="K42" s="17" t="s">
        <v>18</v>
      </c>
    </row>
    <row r="43" spans="1:11" s="3" customFormat="1" x14ac:dyDescent="0.25">
      <c r="A43" s="9" t="s">
        <v>17</v>
      </c>
      <c r="B43" s="11">
        <f>+B41+B42</f>
        <v>0.78379216293416842</v>
      </c>
      <c r="C43" s="11">
        <f>+C41+C42</f>
        <v>0.76163957079196809</v>
      </c>
      <c r="D43" s="11">
        <f t="shared" ref="D43:I43" si="9">+D41+D42</f>
        <v>0.74123485282180057</v>
      </c>
      <c r="E43" s="10">
        <f>+E41+E42</f>
        <v>0.84778438933852474</v>
      </c>
      <c r="F43" s="164">
        <f>+F41+F42</f>
        <v>0.78316574106763615</v>
      </c>
      <c r="G43" s="11">
        <f>+G41+G42</f>
        <v>0.78293507082971203</v>
      </c>
      <c r="H43" s="11">
        <f>+H41+H42</f>
        <v>0.7936061662477667</v>
      </c>
      <c r="I43" s="10">
        <f t="shared" si="9"/>
        <v>0.84778438933852474</v>
      </c>
      <c r="J43" s="2"/>
      <c r="K43" s="17" t="s">
        <v>16</v>
      </c>
    </row>
    <row r="44" spans="1:11" s="3" customFormat="1" x14ac:dyDescent="0.25">
      <c r="A44" s="9" t="s">
        <v>15</v>
      </c>
      <c r="B44" s="8">
        <f t="shared" ref="B44:I44" si="10">-B8/B6</f>
        <v>0.12262351572519956</v>
      </c>
      <c r="C44" s="8">
        <f t="shared" si="10"/>
        <v>0.10448406327256955</v>
      </c>
      <c r="D44" s="8">
        <f t="shared" si="10"/>
        <v>0.10709205036434544</v>
      </c>
      <c r="E44" s="7">
        <f t="shared" si="10"/>
        <v>0.10846973884721579</v>
      </c>
      <c r="F44" s="132">
        <f t="shared" si="10"/>
        <v>0.11096546268844468</v>
      </c>
      <c r="G44" s="8">
        <f t="shared" si="10"/>
        <v>0.10667256358738693</v>
      </c>
      <c r="H44" s="8">
        <f t="shared" si="10"/>
        <v>0.10776921290956611</v>
      </c>
      <c r="I44" s="7">
        <f t="shared" si="10"/>
        <v>0.10846973884721579</v>
      </c>
      <c r="J44" s="2"/>
      <c r="K44" s="17" t="s">
        <v>14</v>
      </c>
    </row>
    <row r="45" spans="1:11" s="3" customFormat="1" x14ac:dyDescent="0.25">
      <c r="A45" s="6" t="s">
        <v>13</v>
      </c>
      <c r="B45" s="5">
        <f>+B41+B42+B44</f>
        <v>0.90641567865936801</v>
      </c>
      <c r="C45" s="5">
        <f>+C41+C42+C44</f>
        <v>0.86612363406453763</v>
      </c>
      <c r="D45" s="5">
        <f t="shared" ref="D45:I45" si="11">+D41+D42+D44</f>
        <v>0.84832690318614601</v>
      </c>
      <c r="E45" s="4">
        <f>+E41+E42+E44</f>
        <v>0.95625412818574052</v>
      </c>
      <c r="F45" s="133">
        <f>+F41+F42+F44</f>
        <v>0.89413120375608079</v>
      </c>
      <c r="G45" s="5">
        <f>+G41+G42+G44</f>
        <v>0.889607634417099</v>
      </c>
      <c r="H45" s="5">
        <f>+H41+H42+H44</f>
        <v>0.90137537915733279</v>
      </c>
      <c r="I45" s="4">
        <f t="shared" si="11"/>
        <v>0.95625412818574052</v>
      </c>
      <c r="J45" s="2"/>
      <c r="K45" s="56" t="s">
        <v>12</v>
      </c>
    </row>
  </sheetData>
  <hyperlinks>
    <hyperlink ref="A3" location="'1 - Contents'!A1" display="&lt;-- Back to contents" xr:uid="{2F64F8AB-7BA1-49C3-B48E-A12679839AF6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B5914-61F2-46F7-AD2F-12801BD4B154}">
  <sheetPr>
    <tabColor theme="5" tint="-0.499984740745262"/>
  </sheetPr>
  <dimension ref="A1:I15"/>
  <sheetViews>
    <sheetView workbookViewId="0">
      <selection activeCell="A6" sqref="A6"/>
    </sheetView>
  </sheetViews>
  <sheetFormatPr defaultColWidth="11.42578125" defaultRowHeight="15" x14ac:dyDescent="0.25"/>
  <cols>
    <col min="1" max="1" width="83.140625" style="2" bestFit="1" customWidth="1"/>
    <col min="2" max="4" width="15.7109375" style="22" customWidth="1"/>
    <col min="5" max="5" width="11.42578125" style="2"/>
    <col min="6" max="7" width="12.85546875" style="2" bestFit="1" customWidth="1"/>
    <col min="8" max="8" width="12.28515625" style="2" bestFit="1" customWidth="1"/>
    <col min="9" max="9" width="13.42578125" style="2" bestFit="1" customWidth="1"/>
    <col min="10" max="16384" width="11.42578125" style="2"/>
  </cols>
  <sheetData>
    <row r="1" spans="1:9" s="51" customFormat="1" ht="21" x14ac:dyDescent="0.35">
      <c r="A1" s="51" t="s">
        <v>162</v>
      </c>
      <c r="B1" s="57"/>
      <c r="C1" s="57"/>
      <c r="D1" s="57"/>
    </row>
    <row r="2" spans="1:9" s="28" customFormat="1" ht="18.75" x14ac:dyDescent="0.3">
      <c r="A2" s="28" t="s">
        <v>56</v>
      </c>
      <c r="B2" s="58"/>
      <c r="C2" s="58"/>
      <c r="D2" s="58"/>
    </row>
    <row r="3" spans="1:9" x14ac:dyDescent="0.25">
      <c r="A3" s="99" t="s">
        <v>142</v>
      </c>
    </row>
    <row r="6" spans="1:9" x14ac:dyDescent="0.25">
      <c r="A6" s="134" t="s">
        <v>55</v>
      </c>
      <c r="B6" s="135" t="s">
        <v>54</v>
      </c>
      <c r="C6" s="136" t="s">
        <v>53</v>
      </c>
      <c r="D6" s="136" t="s">
        <v>52</v>
      </c>
      <c r="E6" s="136" t="s">
        <v>51</v>
      </c>
      <c r="F6" s="135" t="s">
        <v>50</v>
      </c>
      <c r="G6" s="136" t="s">
        <v>49</v>
      </c>
      <c r="H6" s="136" t="s">
        <v>48</v>
      </c>
      <c r="I6" s="23" t="s">
        <v>47</v>
      </c>
    </row>
    <row r="7" spans="1:9" ht="20.25" customHeight="1" x14ac:dyDescent="0.25">
      <c r="A7" s="137" t="s">
        <v>156</v>
      </c>
      <c r="B7" s="125">
        <v>613.1588673452402</v>
      </c>
      <c r="C7" s="40">
        <v>358.17699862026598</v>
      </c>
      <c r="D7" s="40">
        <v>199.5471320910238</v>
      </c>
      <c r="E7" s="40">
        <v>208.08841329417058</v>
      </c>
      <c r="F7" s="125">
        <v>1378.9714113507007</v>
      </c>
      <c r="G7" s="40">
        <v>765.81254400546084</v>
      </c>
      <c r="H7" s="40">
        <v>407.63554538519435</v>
      </c>
      <c r="I7" s="126">
        <v>208.08841329417058</v>
      </c>
    </row>
    <row r="8" spans="1:9" x14ac:dyDescent="0.25">
      <c r="A8" s="27"/>
      <c r="B8" s="123"/>
      <c r="C8" s="39"/>
      <c r="D8" s="39"/>
      <c r="E8" s="39"/>
      <c r="F8" s="123"/>
      <c r="G8" s="39"/>
      <c r="H8" s="39"/>
      <c r="I8" s="124"/>
    </row>
    <row r="9" spans="1:9" x14ac:dyDescent="0.25">
      <c r="A9" s="138" t="s">
        <v>157</v>
      </c>
      <c r="B9" s="123"/>
      <c r="C9" s="39"/>
      <c r="D9" s="39"/>
      <c r="E9" s="39"/>
      <c r="F9" s="123"/>
      <c r="G9" s="39"/>
      <c r="H9" s="39"/>
      <c r="I9" s="124"/>
    </row>
    <row r="10" spans="1:9" x14ac:dyDescent="0.25">
      <c r="A10" s="27" t="s">
        <v>158</v>
      </c>
      <c r="B10" s="123">
        <v>-36.559119781188087</v>
      </c>
      <c r="C10" s="39">
        <v>6.9113242805122823</v>
      </c>
      <c r="D10" s="39">
        <v>18.151827194701326</v>
      </c>
      <c r="E10" s="39">
        <v>-29.103727794129661</v>
      </c>
      <c r="F10" s="123">
        <v>-40.59969610010414</v>
      </c>
      <c r="G10" s="39">
        <v>-4.0405763189160506</v>
      </c>
      <c r="H10" s="39">
        <v>-10.951900599428333</v>
      </c>
      <c r="I10" s="124">
        <v>-29.103727794129661</v>
      </c>
    </row>
    <row r="11" spans="1:9" x14ac:dyDescent="0.25">
      <c r="A11" s="30" t="s">
        <v>159</v>
      </c>
      <c r="B11" s="125">
        <v>7.8684807699999997</v>
      </c>
      <c r="C11" s="40">
        <v>-0.21553196999999935</v>
      </c>
      <c r="D11" s="40">
        <v>-4.6047464599999994</v>
      </c>
      <c r="E11" s="40">
        <v>8.0554852999999991</v>
      </c>
      <c r="F11" s="125">
        <v>11.10368764</v>
      </c>
      <c r="G11" s="40">
        <v>3.2352068700000003</v>
      </c>
      <c r="H11" s="40">
        <v>3.4507388399999996</v>
      </c>
      <c r="I11" s="126">
        <v>8.0554852999999991</v>
      </c>
    </row>
    <row r="12" spans="1:9" ht="20.25" customHeight="1" x14ac:dyDescent="0.25">
      <c r="A12" s="139" t="s">
        <v>160</v>
      </c>
      <c r="B12" s="125">
        <f t="shared" ref="B12:I12" si="0">SUM(B10:B11)</f>
        <v>-28.69063901118809</v>
      </c>
      <c r="C12" s="40">
        <f t="shared" si="0"/>
        <v>6.6957923105122834</v>
      </c>
      <c r="D12" s="40">
        <f t="shared" si="0"/>
        <v>13.547080734701327</v>
      </c>
      <c r="E12" s="40">
        <f t="shared" si="0"/>
        <v>-21.04824249412966</v>
      </c>
      <c r="F12" s="125">
        <f t="shared" si="0"/>
        <v>-29.496008460104139</v>
      </c>
      <c r="G12" s="40">
        <f t="shared" si="0"/>
        <v>-0.80536944891605033</v>
      </c>
      <c r="H12" s="40">
        <f t="shared" si="0"/>
        <v>-7.5011617594283333</v>
      </c>
      <c r="I12" s="126">
        <f t="shared" si="0"/>
        <v>-21.04824249412966</v>
      </c>
    </row>
    <row r="13" spans="1:9" ht="20.25" customHeight="1" x14ac:dyDescent="0.25">
      <c r="A13" s="140" t="s">
        <v>161</v>
      </c>
      <c r="B13" s="125">
        <f t="shared" ref="B13:I13" si="1">+B12+B7</f>
        <v>584.46822833405213</v>
      </c>
      <c r="C13" s="40">
        <f t="shared" si="1"/>
        <v>364.87279093077825</v>
      </c>
      <c r="D13" s="40">
        <f t="shared" si="1"/>
        <v>213.09421282572512</v>
      </c>
      <c r="E13" s="40">
        <f t="shared" si="1"/>
        <v>187.04017080004093</v>
      </c>
      <c r="F13" s="125">
        <f t="shared" si="1"/>
        <v>1349.4754028905966</v>
      </c>
      <c r="G13" s="40">
        <f t="shared" si="1"/>
        <v>765.00717455654478</v>
      </c>
      <c r="H13" s="40">
        <f t="shared" si="1"/>
        <v>400.13438362576602</v>
      </c>
      <c r="I13" s="126">
        <f t="shared" si="1"/>
        <v>187.04017080004093</v>
      </c>
    </row>
    <row r="15" spans="1:9" x14ac:dyDescent="0.25">
      <c r="B15" s="150"/>
    </row>
  </sheetData>
  <hyperlinks>
    <hyperlink ref="A3" location="'1 - Contents'!A1" display="&lt;-- Back to contents" xr:uid="{0934D645-2B74-4AC3-93EB-CCA936CFE9CE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00A87-4E50-4A7F-9527-421DB3163129}">
  <sheetPr>
    <tabColor theme="5" tint="-0.499984740745262"/>
  </sheetPr>
  <dimension ref="A1:L61"/>
  <sheetViews>
    <sheetView zoomScale="85" zoomScaleNormal="85" workbookViewId="0">
      <selection activeCell="F42" sqref="F42"/>
    </sheetView>
  </sheetViews>
  <sheetFormatPr defaultColWidth="10.85546875" defaultRowHeight="15" x14ac:dyDescent="0.25"/>
  <cols>
    <col min="1" max="1" width="58.5703125" style="2" customWidth="1"/>
    <col min="2" max="10" width="13.7109375" style="2" customWidth="1"/>
    <col min="11" max="11" width="3.5703125" style="2" customWidth="1"/>
    <col min="12" max="12" width="222.42578125" style="2" bestFit="1" customWidth="1"/>
  </cols>
  <sheetData>
    <row r="1" spans="1:12" s="50" customFormat="1" ht="21" x14ac:dyDescent="0.35">
      <c r="A1" s="51" t="s">
        <v>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" customFormat="1" ht="18.75" x14ac:dyDescent="0.3">
      <c r="A2" s="28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5">
      <c r="A3" s="99" t="s">
        <v>142</v>
      </c>
    </row>
    <row r="4" spans="1:12" s="109" customFormat="1" ht="21" customHeight="1" x14ac:dyDescent="0.25">
      <c r="A4" s="100" t="s">
        <v>55</v>
      </c>
      <c r="B4" s="110" t="s">
        <v>144</v>
      </c>
      <c r="C4" s="111" t="s">
        <v>145</v>
      </c>
      <c r="D4" s="111" t="s">
        <v>146</v>
      </c>
      <c r="E4" s="112" t="s">
        <v>147</v>
      </c>
      <c r="F4" s="110" t="s">
        <v>148</v>
      </c>
      <c r="G4" s="111" t="s">
        <v>149</v>
      </c>
      <c r="H4" s="111" t="s">
        <v>150</v>
      </c>
      <c r="I4" s="112" t="s">
        <v>151</v>
      </c>
      <c r="J4" s="113" t="s">
        <v>152</v>
      </c>
      <c r="K4" s="102"/>
      <c r="L4" s="108" t="s">
        <v>46</v>
      </c>
    </row>
    <row r="5" spans="1:12" x14ac:dyDescent="0.25">
      <c r="A5" s="12"/>
      <c r="E5" s="12"/>
      <c r="I5" s="12"/>
      <c r="J5" s="17"/>
      <c r="L5" s="52"/>
    </row>
    <row r="6" spans="1:12" s="1" customFormat="1" x14ac:dyDescent="0.25">
      <c r="A6" s="66" t="s">
        <v>94</v>
      </c>
      <c r="B6" s="34"/>
      <c r="C6" s="34"/>
      <c r="D6" s="34"/>
      <c r="E6" s="64"/>
      <c r="F6" s="34"/>
      <c r="G6" s="34"/>
      <c r="H6" s="34"/>
      <c r="I6" s="64"/>
      <c r="J6" s="70"/>
      <c r="K6" s="34"/>
      <c r="L6" s="70"/>
    </row>
    <row r="7" spans="1:12" x14ac:dyDescent="0.25">
      <c r="A7" s="67" t="s">
        <v>93</v>
      </c>
      <c r="B7" s="89">
        <v>2.7633830404639622E-7</v>
      </c>
      <c r="C7" s="14">
        <v>2.7526582443712135E-7</v>
      </c>
      <c r="D7" s="14">
        <v>138.28261100629223</v>
      </c>
      <c r="E7" s="13">
        <v>137.39792989695135</v>
      </c>
      <c r="F7" s="89">
        <v>127.32971226623151</v>
      </c>
      <c r="G7" s="14">
        <v>140.70023793000001</v>
      </c>
      <c r="H7" s="14">
        <v>0</v>
      </c>
      <c r="I7" s="13">
        <v>0</v>
      </c>
      <c r="J7" s="71">
        <v>0</v>
      </c>
      <c r="L7" s="17"/>
    </row>
    <row r="8" spans="1:12" x14ac:dyDescent="0.25">
      <c r="A8" s="67" t="s">
        <v>92</v>
      </c>
      <c r="B8" s="89">
        <v>2522.9453932194297</v>
      </c>
      <c r="C8" s="14">
        <v>2305.6974201704506</v>
      </c>
      <c r="D8" s="14">
        <v>2011.4314545580876</v>
      </c>
      <c r="E8" s="13">
        <v>2035.1394703800242</v>
      </c>
      <c r="F8" s="89">
        <v>1824.4160988906474</v>
      </c>
      <c r="G8" s="14">
        <v>1749.2089586715845</v>
      </c>
      <c r="H8" s="14">
        <v>1864.1751133997113</v>
      </c>
      <c r="I8" s="13">
        <v>2121.9818994940624</v>
      </c>
      <c r="J8" s="71">
        <v>1601.734769855706</v>
      </c>
      <c r="L8" s="17"/>
    </row>
    <row r="9" spans="1:12" x14ac:dyDescent="0.25">
      <c r="A9" s="67" t="s">
        <v>175</v>
      </c>
      <c r="B9" s="89">
        <v>10832.101483760054</v>
      </c>
      <c r="C9" s="14">
        <v>9567.8520528276185</v>
      </c>
      <c r="D9" s="14">
        <v>9972.158073961411</v>
      </c>
      <c r="E9" s="13">
        <v>9776.2696620799616</v>
      </c>
      <c r="F9" s="89">
        <v>9179.3282751012357</v>
      </c>
      <c r="G9" s="14">
        <v>9446.1506932425546</v>
      </c>
      <c r="H9" s="14">
        <v>9052.2263648905518</v>
      </c>
      <c r="I9" s="13">
        <v>9318.8579465539551</v>
      </c>
      <c r="J9" s="71">
        <v>8574.73905854037</v>
      </c>
      <c r="L9" s="17"/>
    </row>
    <row r="10" spans="1:12" x14ac:dyDescent="0.25">
      <c r="A10" s="67" t="s">
        <v>61</v>
      </c>
      <c r="B10" s="89">
        <v>65.743607018679597</v>
      </c>
      <c r="C10" s="14">
        <v>273.62479755298193</v>
      </c>
      <c r="D10" s="14">
        <v>141.60769063516375</v>
      </c>
      <c r="E10" s="13">
        <v>92.347125682693644</v>
      </c>
      <c r="F10" s="89">
        <v>94.132849439088304</v>
      </c>
      <c r="G10" s="14">
        <v>64.008420274239811</v>
      </c>
      <c r="H10" s="14">
        <v>63.344834168014792</v>
      </c>
      <c r="I10" s="13">
        <v>73.032700952182012</v>
      </c>
      <c r="J10" s="71">
        <v>47.878852717484875</v>
      </c>
      <c r="L10" s="17"/>
    </row>
    <row r="11" spans="1:12" x14ac:dyDescent="0.25">
      <c r="A11" s="67" t="s">
        <v>91</v>
      </c>
      <c r="B11" s="89">
        <v>839.78116640197777</v>
      </c>
      <c r="C11" s="14">
        <v>2192.1964328012314</v>
      </c>
      <c r="D11" s="14">
        <v>1586.4957448343466</v>
      </c>
      <c r="E11" s="13">
        <v>1890.7193736099102</v>
      </c>
      <c r="F11" s="89">
        <v>1935.4564066924636</v>
      </c>
      <c r="G11" s="14">
        <v>1955.0049701347493</v>
      </c>
      <c r="H11" s="14">
        <v>2462.6136963875233</v>
      </c>
      <c r="I11" s="13">
        <v>1959.6336516521126</v>
      </c>
      <c r="J11" s="71">
        <v>1812.0876012527829</v>
      </c>
      <c r="L11" s="17"/>
    </row>
    <row r="12" spans="1:12" x14ac:dyDescent="0.25">
      <c r="A12" s="68" t="s">
        <v>90</v>
      </c>
      <c r="B12" s="114">
        <f t="shared" ref="B12:J12" si="0">SUM(B7:B11)</f>
        <v>14260.571650676478</v>
      </c>
      <c r="C12" s="32">
        <f t="shared" si="0"/>
        <v>14339.370703627548</v>
      </c>
      <c r="D12" s="32">
        <f t="shared" si="0"/>
        <v>13849.975574995302</v>
      </c>
      <c r="E12" s="65">
        <f t="shared" si="0"/>
        <v>13931.873561649541</v>
      </c>
      <c r="F12" s="114">
        <f t="shared" si="0"/>
        <v>13160.663342389667</v>
      </c>
      <c r="G12" s="32">
        <f t="shared" si="0"/>
        <v>13355.073280253127</v>
      </c>
      <c r="H12" s="32">
        <f t="shared" si="0"/>
        <v>13442.360008845801</v>
      </c>
      <c r="I12" s="65">
        <f t="shared" si="0"/>
        <v>13473.506198652312</v>
      </c>
      <c r="J12" s="72">
        <f t="shared" si="0"/>
        <v>12036.440282366344</v>
      </c>
      <c r="L12" s="17"/>
    </row>
    <row r="13" spans="1:12" x14ac:dyDescent="0.25">
      <c r="A13" s="67"/>
      <c r="B13" s="86"/>
      <c r="E13" s="12"/>
      <c r="F13" s="86"/>
      <c r="I13" s="12"/>
      <c r="J13" s="17"/>
      <c r="L13" s="17"/>
    </row>
    <row r="14" spans="1:12" x14ac:dyDescent="0.25">
      <c r="A14" s="67" t="s">
        <v>89</v>
      </c>
      <c r="B14" s="89">
        <v>1029.1091649061545</v>
      </c>
      <c r="C14" s="14">
        <v>1035.8369589932774</v>
      </c>
      <c r="D14" s="14">
        <v>1077.6111474979359</v>
      </c>
      <c r="E14" s="13">
        <v>1076.5286098510462</v>
      </c>
      <c r="F14" s="89">
        <v>1128.8782333024058</v>
      </c>
      <c r="G14" s="14">
        <v>1032.8417175025511</v>
      </c>
      <c r="H14" s="14">
        <v>1093.1245060415931</v>
      </c>
      <c r="I14" s="13">
        <v>1054.5292595028804</v>
      </c>
      <c r="J14" s="71">
        <v>718.64696919013534</v>
      </c>
      <c r="L14" s="74" t="s">
        <v>174</v>
      </c>
    </row>
    <row r="15" spans="1:12" x14ac:dyDescent="0.25">
      <c r="A15" s="67" t="s">
        <v>88</v>
      </c>
      <c r="B15" s="89">
        <v>95.943777645249995</v>
      </c>
      <c r="C15" s="14">
        <v>89.070632631124994</v>
      </c>
      <c r="D15" s="14">
        <v>84.864347111124999</v>
      </c>
      <c r="E15" s="13">
        <v>78.496602757000005</v>
      </c>
      <c r="F15" s="89">
        <v>73.336472497000003</v>
      </c>
      <c r="G15" s="14">
        <v>67.002751000000004</v>
      </c>
      <c r="H15" s="14">
        <v>63.582092279999991</v>
      </c>
      <c r="I15" s="13">
        <v>59.463998920000002</v>
      </c>
      <c r="J15" s="71">
        <v>53.690086629999996</v>
      </c>
      <c r="L15" s="17"/>
    </row>
    <row r="16" spans="1:12" x14ac:dyDescent="0.25">
      <c r="A16" s="67" t="s">
        <v>87</v>
      </c>
      <c r="B16" s="89">
        <v>132.15709907087097</v>
      </c>
      <c r="C16" s="14">
        <v>142.903114439419</v>
      </c>
      <c r="D16" s="14">
        <v>151.192546773038</v>
      </c>
      <c r="E16" s="13">
        <v>154.58512652029199</v>
      </c>
      <c r="F16" s="89">
        <v>166.81732450287097</v>
      </c>
      <c r="G16" s="14">
        <v>178.363177309153</v>
      </c>
      <c r="H16" s="14">
        <v>188.98454710474999</v>
      </c>
      <c r="I16" s="13">
        <v>182.57967152411001</v>
      </c>
      <c r="J16" s="71">
        <v>196.22690473565899</v>
      </c>
      <c r="L16" s="17" t="s">
        <v>172</v>
      </c>
    </row>
    <row r="17" spans="1:12" x14ac:dyDescent="0.25">
      <c r="A17" s="67" t="s">
        <v>86</v>
      </c>
      <c r="B17" s="89">
        <v>198.48647584</v>
      </c>
      <c r="C17" s="14">
        <v>103.73621718</v>
      </c>
      <c r="D17" s="14">
        <v>105.40194001000002</v>
      </c>
      <c r="E17" s="13">
        <v>165.89072548999999</v>
      </c>
      <c r="F17" s="89">
        <v>299.95052516999999</v>
      </c>
      <c r="G17" s="14">
        <v>101.41928363</v>
      </c>
      <c r="H17" s="14">
        <v>108.77536347</v>
      </c>
      <c r="I17" s="13">
        <v>165.46276564999999</v>
      </c>
      <c r="J17" s="71">
        <v>263.16543863999999</v>
      </c>
      <c r="L17" s="17"/>
    </row>
    <row r="18" spans="1:12" x14ac:dyDescent="0.25">
      <c r="A18" s="67" t="s">
        <v>85</v>
      </c>
      <c r="B18" s="89">
        <v>29.53517454</v>
      </c>
      <c r="C18" s="14">
        <v>87.689653200000009</v>
      </c>
      <c r="D18" s="14">
        <v>117.89721222</v>
      </c>
      <c r="E18" s="13">
        <v>140.79324261000002</v>
      </c>
      <c r="F18" s="89">
        <v>95.257780940000004</v>
      </c>
      <c r="G18" s="14">
        <v>79.262599430000009</v>
      </c>
      <c r="H18" s="14">
        <v>85.95484605</v>
      </c>
      <c r="I18" s="13">
        <v>66.650487409999997</v>
      </c>
      <c r="J18" s="71">
        <v>112.27104691</v>
      </c>
      <c r="L18" s="17"/>
    </row>
    <row r="19" spans="1:12" x14ac:dyDescent="0.25">
      <c r="A19" s="67" t="s">
        <v>84</v>
      </c>
      <c r="B19" s="89">
        <v>684.50190218650005</v>
      </c>
      <c r="C19" s="14">
        <v>544.16405353335392</v>
      </c>
      <c r="D19" s="14">
        <v>717.56968308677597</v>
      </c>
      <c r="E19" s="13">
        <v>610.92673849423807</v>
      </c>
      <c r="F19" s="89">
        <v>396.39007780151996</v>
      </c>
      <c r="G19" s="14">
        <v>369.60926365123896</v>
      </c>
      <c r="H19" s="14">
        <v>535.67275567398985</v>
      </c>
      <c r="I19" s="13">
        <v>493.357770796485</v>
      </c>
      <c r="J19" s="71">
        <v>438.35124577979997</v>
      </c>
      <c r="L19" s="17"/>
    </row>
    <row r="20" spans="1:12" x14ac:dyDescent="0.25">
      <c r="A20" s="67" t="s">
        <v>83</v>
      </c>
      <c r="B20" s="89">
        <v>888.0506898077914</v>
      </c>
      <c r="C20" s="14">
        <v>960.50442536583751</v>
      </c>
      <c r="D20" s="14">
        <v>1102.1592296424942</v>
      </c>
      <c r="E20" s="13">
        <v>1259.3420059117041</v>
      </c>
      <c r="F20" s="89">
        <v>1464.874420790291</v>
      </c>
      <c r="G20" s="14">
        <v>1533.6008398525196</v>
      </c>
      <c r="H20" s="14">
        <v>1731.0673939529747</v>
      </c>
      <c r="I20" s="13">
        <v>1897.4985186401188</v>
      </c>
      <c r="J20" s="71">
        <v>1888.9985858136308</v>
      </c>
      <c r="L20" s="17"/>
    </row>
    <row r="21" spans="1:12" x14ac:dyDescent="0.25">
      <c r="A21" s="67"/>
      <c r="B21" s="86"/>
      <c r="E21" s="12"/>
      <c r="F21" s="86"/>
      <c r="I21" s="12"/>
      <c r="J21" s="17"/>
      <c r="L21" s="17"/>
    </row>
    <row r="22" spans="1:12" s="1" customFormat="1" x14ac:dyDescent="0.25">
      <c r="A22" s="75" t="s">
        <v>82</v>
      </c>
      <c r="B22" s="115">
        <f t="shared" ref="B22:J22" si="1">SUM(B12:B21)</f>
        <v>17318.355934673047</v>
      </c>
      <c r="C22" s="116">
        <f t="shared" si="1"/>
        <v>17303.275758970558</v>
      </c>
      <c r="D22" s="116">
        <f t="shared" si="1"/>
        <v>17206.671681336669</v>
      </c>
      <c r="E22" s="117">
        <f t="shared" si="1"/>
        <v>17418.436613283822</v>
      </c>
      <c r="F22" s="115">
        <f t="shared" si="1"/>
        <v>16786.168177393753</v>
      </c>
      <c r="G22" s="116">
        <f t="shared" si="1"/>
        <v>16717.17291262859</v>
      </c>
      <c r="H22" s="116">
        <f t="shared" si="1"/>
        <v>17249.521513419106</v>
      </c>
      <c r="I22" s="117">
        <f t="shared" si="1"/>
        <v>17393.048671095905</v>
      </c>
      <c r="J22" s="122">
        <f t="shared" si="1"/>
        <v>15707.79056006557</v>
      </c>
      <c r="K22" s="34"/>
      <c r="L22" s="76"/>
    </row>
    <row r="23" spans="1:12" x14ac:dyDescent="0.25">
      <c r="A23" s="33"/>
      <c r="B23" s="32"/>
      <c r="C23" s="32"/>
      <c r="D23" s="32"/>
      <c r="E23" s="32"/>
      <c r="F23" s="32"/>
      <c r="G23" s="32"/>
      <c r="H23" s="32"/>
      <c r="I23" s="32"/>
      <c r="J23" s="32"/>
    </row>
    <row r="24" spans="1:12" x14ac:dyDescent="0.25">
      <c r="A24" s="30"/>
      <c r="B24" s="35"/>
      <c r="C24" s="35"/>
      <c r="D24" s="35"/>
      <c r="E24" s="35"/>
      <c r="F24" s="35"/>
      <c r="G24" s="35"/>
      <c r="H24" s="35"/>
      <c r="I24" s="35"/>
      <c r="J24" s="35"/>
    </row>
    <row r="25" spans="1:12" ht="21" customHeight="1" x14ac:dyDescent="0.25">
      <c r="A25" s="100" t="s">
        <v>55</v>
      </c>
      <c r="B25" s="110" t="s">
        <v>144</v>
      </c>
      <c r="C25" s="111" t="s">
        <v>145</v>
      </c>
      <c r="D25" s="111" t="s">
        <v>146</v>
      </c>
      <c r="E25" s="112" t="s">
        <v>147</v>
      </c>
      <c r="F25" s="110" t="s">
        <v>148</v>
      </c>
      <c r="G25" s="111" t="s">
        <v>149</v>
      </c>
      <c r="H25" s="111" t="s">
        <v>150</v>
      </c>
      <c r="I25" s="112" t="s">
        <v>151</v>
      </c>
      <c r="J25" s="113" t="s">
        <v>152</v>
      </c>
      <c r="L25" s="23" t="s">
        <v>46</v>
      </c>
    </row>
    <row r="26" spans="1:12" x14ac:dyDescent="0.25">
      <c r="A26" s="67"/>
      <c r="B26" s="118"/>
      <c r="C26" s="119"/>
      <c r="D26" s="119"/>
      <c r="E26" s="120"/>
      <c r="F26" s="86"/>
      <c r="I26" s="12"/>
      <c r="J26" s="17"/>
      <c r="L26" s="52"/>
    </row>
    <row r="27" spans="1:12" s="1" customFormat="1" x14ac:dyDescent="0.25">
      <c r="A27" s="66" t="s">
        <v>81</v>
      </c>
      <c r="B27" s="121"/>
      <c r="C27" s="34"/>
      <c r="D27" s="34"/>
      <c r="E27" s="64"/>
      <c r="F27" s="121"/>
      <c r="G27" s="34"/>
      <c r="H27" s="34"/>
      <c r="I27" s="64"/>
      <c r="J27" s="70"/>
      <c r="K27" s="34"/>
      <c r="L27" s="70"/>
    </row>
    <row r="28" spans="1:12" x14ac:dyDescent="0.25">
      <c r="A28" s="67"/>
      <c r="B28" s="86"/>
      <c r="E28" s="12"/>
      <c r="F28" s="86"/>
      <c r="I28" s="12"/>
      <c r="J28" s="17"/>
      <c r="L28" s="17"/>
    </row>
    <row r="29" spans="1:12" x14ac:dyDescent="0.25">
      <c r="A29" s="66" t="s">
        <v>80</v>
      </c>
      <c r="B29" s="86"/>
      <c r="E29" s="12"/>
      <c r="F29" s="86"/>
      <c r="I29" s="12"/>
      <c r="J29" s="17"/>
      <c r="L29" s="17"/>
    </row>
    <row r="30" spans="1:12" x14ac:dyDescent="0.25">
      <c r="A30" s="67" t="s">
        <v>79</v>
      </c>
      <c r="B30" s="123">
        <v>82.5</v>
      </c>
      <c r="C30" s="39">
        <v>82.5</v>
      </c>
      <c r="D30" s="39">
        <v>82.5</v>
      </c>
      <c r="E30" s="124">
        <v>82.5</v>
      </c>
      <c r="F30" s="123">
        <v>82.5</v>
      </c>
      <c r="G30" s="39">
        <v>82.5</v>
      </c>
      <c r="H30" s="39">
        <v>82.5</v>
      </c>
      <c r="I30" s="124">
        <v>86.155604999999994</v>
      </c>
      <c r="J30" s="141">
        <v>86.155604999999994</v>
      </c>
      <c r="L30" s="17"/>
    </row>
    <row r="31" spans="1:12" x14ac:dyDescent="0.25">
      <c r="A31" s="67" t="s">
        <v>78</v>
      </c>
      <c r="B31" s="123">
        <v>-0.12255099999999999</v>
      </c>
      <c r="C31" s="39">
        <v>-0.121655</v>
      </c>
      <c r="D31" s="39">
        <v>-0.121655</v>
      </c>
      <c r="E31" s="124">
        <v>-0.12803100000000001</v>
      </c>
      <c r="F31" s="123">
        <v>-0.12803100000000001</v>
      </c>
      <c r="G31" s="39">
        <v>-0.13539799999999999</v>
      </c>
      <c r="H31" s="39">
        <v>-0.13539799999999999</v>
      </c>
      <c r="I31" s="124">
        <v>-3.848322</v>
      </c>
      <c r="J31" s="141">
        <v>-4.2693760000000003</v>
      </c>
      <c r="L31" s="17"/>
    </row>
    <row r="32" spans="1:12" x14ac:dyDescent="0.25">
      <c r="A32" s="73" t="s">
        <v>77</v>
      </c>
      <c r="B32" s="125">
        <v>267.67705111999999</v>
      </c>
      <c r="C32" s="40">
        <v>267.67705111999999</v>
      </c>
      <c r="D32" s="40">
        <v>267.67705111999999</v>
      </c>
      <c r="E32" s="126">
        <v>267.67705111999999</v>
      </c>
      <c r="F32" s="125">
        <v>267.67705111999999</v>
      </c>
      <c r="G32" s="40">
        <v>267.67705111999999</v>
      </c>
      <c r="H32" s="40">
        <v>267.67705111999999</v>
      </c>
      <c r="I32" s="126">
        <v>267.67705111999999</v>
      </c>
      <c r="J32" s="142">
        <v>267.67705111999999</v>
      </c>
      <c r="L32" s="17"/>
    </row>
    <row r="33" spans="1:12" x14ac:dyDescent="0.25">
      <c r="A33" s="67" t="s">
        <v>76</v>
      </c>
      <c r="B33" s="123">
        <f t="shared" ref="B33:J33" si="2">SUM(B30:B32)</f>
        <v>350.05450012</v>
      </c>
      <c r="C33" s="39">
        <f t="shared" si="2"/>
        <v>350.05539611999995</v>
      </c>
      <c r="D33" s="39">
        <f t="shared" si="2"/>
        <v>350.05539611999995</v>
      </c>
      <c r="E33" s="124">
        <f t="shared" si="2"/>
        <v>350.04902012000002</v>
      </c>
      <c r="F33" s="123">
        <f t="shared" si="2"/>
        <v>350.04902012000002</v>
      </c>
      <c r="G33" s="39">
        <f t="shared" si="2"/>
        <v>350.04165311999998</v>
      </c>
      <c r="H33" s="39">
        <f t="shared" si="2"/>
        <v>350.04165311999998</v>
      </c>
      <c r="I33" s="124">
        <f t="shared" si="2"/>
        <v>349.98433411999997</v>
      </c>
      <c r="J33" s="141">
        <f t="shared" si="2"/>
        <v>349.56328012</v>
      </c>
      <c r="L33" s="17"/>
    </row>
    <row r="34" spans="1:12" x14ac:dyDescent="0.25">
      <c r="A34" s="67"/>
      <c r="B34" s="123"/>
      <c r="C34" s="39"/>
      <c r="D34" s="39"/>
      <c r="E34" s="124"/>
      <c r="F34" s="123"/>
      <c r="G34" s="39"/>
      <c r="H34" s="39"/>
      <c r="I34" s="124"/>
      <c r="J34" s="141"/>
      <c r="L34" s="17"/>
    </row>
    <row r="35" spans="1:12" x14ac:dyDescent="0.25">
      <c r="A35" s="66" t="s">
        <v>75</v>
      </c>
      <c r="B35" s="123"/>
      <c r="C35" s="39"/>
      <c r="D35" s="39"/>
      <c r="E35" s="124"/>
      <c r="F35" s="123"/>
      <c r="G35" s="39"/>
      <c r="H35" s="39"/>
      <c r="I35" s="124"/>
      <c r="J35" s="141"/>
      <c r="L35" s="17"/>
    </row>
    <row r="36" spans="1:12" x14ac:dyDescent="0.25">
      <c r="A36" s="67" t="s">
        <v>74</v>
      </c>
      <c r="B36" s="123">
        <v>60.720207331270728</v>
      </c>
      <c r="C36" s="39">
        <v>53.190328532150843</v>
      </c>
      <c r="D36" s="39">
        <v>97.287755530831802</v>
      </c>
      <c r="E36" s="124">
        <v>86.419560000177768</v>
      </c>
      <c r="F36" s="123">
        <v>94.886055276288914</v>
      </c>
      <c r="G36" s="39">
        <v>93.575386236713996</v>
      </c>
      <c r="H36" s="39">
        <v>81.643837981654741</v>
      </c>
      <c r="I36" s="124">
        <v>72.239672302396968</v>
      </c>
      <c r="J36" s="141">
        <v>65.624694959999985</v>
      </c>
      <c r="L36" s="17"/>
    </row>
    <row r="37" spans="1:12" x14ac:dyDescent="0.25">
      <c r="A37" s="67" t="s">
        <v>73</v>
      </c>
      <c r="B37" s="123">
        <v>72.782667160000003</v>
      </c>
      <c r="C37" s="39">
        <v>73.58603359</v>
      </c>
      <c r="D37" s="39">
        <v>75.040818860000002</v>
      </c>
      <c r="E37" s="124">
        <v>76.807426250000006</v>
      </c>
      <c r="F37" s="123">
        <v>78.163369450000005</v>
      </c>
      <c r="G37" s="39">
        <v>79.70598837</v>
      </c>
      <c r="H37" s="39">
        <v>81.538804040000002</v>
      </c>
      <c r="I37" s="124">
        <v>83.601816700000001</v>
      </c>
      <c r="J37" s="141">
        <v>84.874527790000002</v>
      </c>
      <c r="L37" s="17"/>
    </row>
    <row r="38" spans="1:12" x14ac:dyDescent="0.25">
      <c r="A38" s="67" t="s">
        <v>72</v>
      </c>
      <c r="B38" s="123">
        <v>0</v>
      </c>
      <c r="C38" s="39">
        <v>0</v>
      </c>
      <c r="D38" s="39">
        <v>18.625980239999997</v>
      </c>
      <c r="E38" s="124">
        <v>18.938193819999999</v>
      </c>
      <c r="F38" s="123">
        <v>9.9584325000000007</v>
      </c>
      <c r="G38" s="39">
        <v>12.281223449999999</v>
      </c>
      <c r="H38" s="39">
        <v>0</v>
      </c>
      <c r="I38" s="124">
        <v>0</v>
      </c>
      <c r="J38" s="141">
        <v>0</v>
      </c>
      <c r="L38" s="17"/>
    </row>
    <row r="39" spans="1:12" x14ac:dyDescent="0.25">
      <c r="A39" s="67" t="s">
        <v>71</v>
      </c>
      <c r="B39" s="125">
        <v>3277.9225484064173</v>
      </c>
      <c r="C39" s="40">
        <v>2702.7388123214841</v>
      </c>
      <c r="D39" s="40">
        <v>2274.2200720320247</v>
      </c>
      <c r="E39" s="126">
        <v>2766.5892083669542</v>
      </c>
      <c r="F39" s="125">
        <v>2825.8228794108018</v>
      </c>
      <c r="G39" s="40">
        <v>2693.4506233533966</v>
      </c>
      <c r="H39" s="40">
        <v>2721.4477841435287</v>
      </c>
      <c r="I39" s="126">
        <v>2852.8530169041833</v>
      </c>
      <c r="J39" s="142">
        <v>2046.9360666401913</v>
      </c>
      <c r="L39" s="17"/>
    </row>
    <row r="40" spans="1:12" x14ac:dyDescent="0.25">
      <c r="A40" s="68" t="s">
        <v>70</v>
      </c>
      <c r="B40" s="123">
        <f t="shared" ref="B40:J40" si="3">SUM(B36:B39)</f>
        <v>3411.4254228976879</v>
      </c>
      <c r="C40" s="39">
        <f t="shared" si="3"/>
        <v>2829.5151744436348</v>
      </c>
      <c r="D40" s="39">
        <f t="shared" si="3"/>
        <v>2465.1746266628566</v>
      </c>
      <c r="E40" s="124">
        <f t="shared" si="3"/>
        <v>2948.7543884371321</v>
      </c>
      <c r="F40" s="123">
        <f t="shared" si="3"/>
        <v>3008.8307366370909</v>
      </c>
      <c r="G40" s="39">
        <f t="shared" si="3"/>
        <v>2879.0132214101104</v>
      </c>
      <c r="H40" s="39">
        <f t="shared" si="3"/>
        <v>2884.6304261651835</v>
      </c>
      <c r="I40" s="124">
        <f t="shared" si="3"/>
        <v>3008.6945059065802</v>
      </c>
      <c r="J40" s="141">
        <f t="shared" si="3"/>
        <v>2197.4352893901914</v>
      </c>
      <c r="L40" s="17"/>
    </row>
    <row r="41" spans="1:12" x14ac:dyDescent="0.25">
      <c r="A41" s="67"/>
      <c r="B41" s="125"/>
      <c r="C41" s="40"/>
      <c r="D41" s="40"/>
      <c r="E41" s="126"/>
      <c r="F41" s="125"/>
      <c r="G41" s="40"/>
      <c r="H41" s="40"/>
      <c r="I41" s="126"/>
      <c r="J41" s="142"/>
      <c r="L41" s="17"/>
    </row>
    <row r="42" spans="1:12" x14ac:dyDescent="0.25">
      <c r="A42" s="69" t="s">
        <v>69</v>
      </c>
      <c r="B42" s="125">
        <f t="shared" ref="B42:J42" si="4">+B40+B33</f>
        <v>3761.4799230176877</v>
      </c>
      <c r="C42" s="40">
        <f t="shared" si="4"/>
        <v>3179.5705705636346</v>
      </c>
      <c r="D42" s="40">
        <f t="shared" si="4"/>
        <v>2815.2300227828564</v>
      </c>
      <c r="E42" s="126">
        <f t="shared" si="4"/>
        <v>3298.8034085571321</v>
      </c>
      <c r="F42" s="125">
        <f t="shared" si="4"/>
        <v>3358.8797567570909</v>
      </c>
      <c r="G42" s="40">
        <f t="shared" si="4"/>
        <v>3229.0548745301103</v>
      </c>
      <c r="H42" s="40">
        <f t="shared" si="4"/>
        <v>3234.6720792851834</v>
      </c>
      <c r="I42" s="126">
        <f t="shared" si="4"/>
        <v>3358.67884002658</v>
      </c>
      <c r="J42" s="142">
        <f t="shared" si="4"/>
        <v>2546.9985695101914</v>
      </c>
      <c r="L42" s="17"/>
    </row>
    <row r="43" spans="1:12" x14ac:dyDescent="0.25">
      <c r="A43" s="67"/>
      <c r="B43" s="123"/>
      <c r="C43" s="39"/>
      <c r="D43" s="39"/>
      <c r="E43" s="124"/>
      <c r="F43" s="123"/>
      <c r="G43" s="39"/>
      <c r="H43" s="39"/>
      <c r="I43" s="124"/>
      <c r="J43" s="141"/>
      <c r="L43" s="17"/>
    </row>
    <row r="44" spans="1:12" x14ac:dyDescent="0.25">
      <c r="A44" s="67" t="s">
        <v>68</v>
      </c>
      <c r="B44" s="123">
        <v>1244.71114375</v>
      </c>
      <c r="C44" s="39">
        <v>1244.71114375</v>
      </c>
      <c r="D44" s="39">
        <v>1244.71114375</v>
      </c>
      <c r="E44" s="124">
        <v>1244.77834375</v>
      </c>
      <c r="F44" s="123">
        <v>1384.66382077</v>
      </c>
      <c r="G44" s="39">
        <v>1244.1923832699999</v>
      </c>
      <c r="H44" s="39">
        <v>1244.1923832699999</v>
      </c>
      <c r="I44" s="124">
        <v>1472.9423832699999</v>
      </c>
      <c r="J44" s="141">
        <v>1473.0354770199999</v>
      </c>
      <c r="L44" s="17"/>
    </row>
    <row r="45" spans="1:12" x14ac:dyDescent="0.25">
      <c r="A45" s="67"/>
      <c r="B45" s="123"/>
      <c r="C45" s="39"/>
      <c r="D45" s="39"/>
      <c r="E45" s="124"/>
      <c r="F45" s="123"/>
      <c r="G45" s="39"/>
      <c r="H45" s="39"/>
      <c r="I45" s="124"/>
      <c r="J45" s="141"/>
      <c r="L45" s="17"/>
    </row>
    <row r="46" spans="1:12" x14ac:dyDescent="0.25">
      <c r="A46" s="67" t="s">
        <v>67</v>
      </c>
      <c r="B46" s="123">
        <v>1420.6051360399999</v>
      </c>
      <c r="C46" s="39">
        <v>2067.5579891734001</v>
      </c>
      <c r="D46" s="39">
        <v>2581.8568156552001</v>
      </c>
      <c r="E46" s="124">
        <v>2452.2630987780003</v>
      </c>
      <c r="F46" s="123">
        <v>1052.2479295300002</v>
      </c>
      <c r="G46" s="39">
        <v>1695.1625601473002</v>
      </c>
      <c r="H46" s="39">
        <v>2234.4718350860003</v>
      </c>
      <c r="I46" s="124">
        <v>2293.5410656527001</v>
      </c>
      <c r="J46" s="141">
        <v>1083.34261606</v>
      </c>
      <c r="L46" s="17" t="s">
        <v>163</v>
      </c>
    </row>
    <row r="47" spans="1:12" x14ac:dyDescent="0.25">
      <c r="A47" s="67" t="s">
        <v>66</v>
      </c>
      <c r="B47" s="123">
        <v>8127.7308353343278</v>
      </c>
      <c r="C47" s="39">
        <v>7887.1368313979474</v>
      </c>
      <c r="D47" s="39">
        <v>7904.858967482086</v>
      </c>
      <c r="E47" s="124">
        <v>7726.7648257010514</v>
      </c>
      <c r="F47" s="123">
        <v>8003.9106788135578</v>
      </c>
      <c r="G47" s="39">
        <v>7869.6902385577587</v>
      </c>
      <c r="H47" s="39">
        <v>7659.5331794079457</v>
      </c>
      <c r="I47" s="124">
        <v>7406.9775658606286</v>
      </c>
      <c r="J47" s="141">
        <v>7643.0086609007012</v>
      </c>
      <c r="L47" s="17" t="s">
        <v>164</v>
      </c>
    </row>
    <row r="48" spans="1:12" x14ac:dyDescent="0.25">
      <c r="A48" s="73" t="s">
        <v>65</v>
      </c>
      <c r="B48" s="125">
        <v>881.62767870720222</v>
      </c>
      <c r="C48" s="40">
        <v>856.34845875578617</v>
      </c>
      <c r="D48" s="40">
        <v>829.02284087971918</v>
      </c>
      <c r="E48" s="126">
        <v>816.00439920837812</v>
      </c>
      <c r="F48" s="125">
        <v>835.74418871851708</v>
      </c>
      <c r="G48" s="40">
        <v>818.310281351512</v>
      </c>
      <c r="H48" s="40">
        <v>792.31183799983808</v>
      </c>
      <c r="I48" s="126">
        <v>757.75225443711804</v>
      </c>
      <c r="J48" s="142">
        <v>775.89555484489995</v>
      </c>
      <c r="L48" s="17" t="s">
        <v>165</v>
      </c>
    </row>
    <row r="49" spans="1:12" x14ac:dyDescent="0.25">
      <c r="A49" s="67" t="s">
        <v>64</v>
      </c>
      <c r="B49" s="123">
        <f t="shared" ref="B49:J49" si="5">SUM(B46:B48)</f>
        <v>10429.96365008153</v>
      </c>
      <c r="C49" s="39">
        <f t="shared" si="5"/>
        <v>10811.043279327134</v>
      </c>
      <c r="D49" s="39">
        <f t="shared" si="5"/>
        <v>11315.738624017005</v>
      </c>
      <c r="E49" s="124">
        <f t="shared" si="5"/>
        <v>10995.032323687428</v>
      </c>
      <c r="F49" s="123">
        <f t="shared" si="5"/>
        <v>9891.9027970620755</v>
      </c>
      <c r="G49" s="39">
        <f t="shared" si="5"/>
        <v>10383.163080056571</v>
      </c>
      <c r="H49" s="39">
        <f t="shared" si="5"/>
        <v>10686.316852493783</v>
      </c>
      <c r="I49" s="124">
        <f t="shared" si="5"/>
        <v>10458.270885950447</v>
      </c>
      <c r="J49" s="141">
        <f t="shared" si="5"/>
        <v>9502.2468318055999</v>
      </c>
      <c r="L49" s="17"/>
    </row>
    <row r="50" spans="1:12" x14ac:dyDescent="0.25">
      <c r="A50" s="67"/>
      <c r="B50" s="151"/>
      <c r="C50" s="152"/>
      <c r="D50" s="152"/>
      <c r="E50" s="153"/>
      <c r="F50" s="151"/>
      <c r="G50" s="152"/>
      <c r="H50" s="152"/>
      <c r="I50" s="153"/>
      <c r="J50" s="154"/>
      <c r="L50" s="17"/>
    </row>
    <row r="51" spans="1:12" x14ac:dyDescent="0.25">
      <c r="A51" s="67" t="s">
        <v>63</v>
      </c>
      <c r="B51" s="123">
        <v>120.20210294</v>
      </c>
      <c r="C51" s="39">
        <v>0</v>
      </c>
      <c r="D51" s="39">
        <v>0</v>
      </c>
      <c r="E51" s="124">
        <v>0</v>
      </c>
      <c r="F51" s="123">
        <v>191.22868588</v>
      </c>
      <c r="G51" s="39">
        <v>133.97075465999998</v>
      </c>
      <c r="H51" s="39">
        <v>84.04107071</v>
      </c>
      <c r="I51" s="124">
        <v>-3.8172767599999999</v>
      </c>
      <c r="J51" s="141">
        <v>103.32285326</v>
      </c>
      <c r="L51" s="17"/>
    </row>
    <row r="52" spans="1:12" x14ac:dyDescent="0.25">
      <c r="A52" s="67" t="s">
        <v>62</v>
      </c>
      <c r="B52" s="123">
        <v>147.76332552528186</v>
      </c>
      <c r="C52" s="39">
        <v>235.71395882737409</v>
      </c>
      <c r="D52" s="39">
        <v>173.09966441677707</v>
      </c>
      <c r="E52" s="124">
        <v>125.21643745696413</v>
      </c>
      <c r="F52" s="123">
        <v>50.635305332231141</v>
      </c>
      <c r="G52" s="39">
        <v>48.872494416804955</v>
      </c>
      <c r="H52" s="39">
        <v>46.527061035449634</v>
      </c>
      <c r="I52" s="124">
        <v>73.634916719729745</v>
      </c>
      <c r="J52" s="141">
        <v>-21.678685301416152</v>
      </c>
      <c r="L52" s="17"/>
    </row>
    <row r="53" spans="1:12" x14ac:dyDescent="0.25">
      <c r="A53" s="67" t="s">
        <v>61</v>
      </c>
      <c r="B53" s="123">
        <v>54.806092560000003</v>
      </c>
      <c r="C53" s="39">
        <v>252.43512544000001</v>
      </c>
      <c r="D53" s="39">
        <v>100.40306631999999</v>
      </c>
      <c r="E53" s="124">
        <v>116.83333762999999</v>
      </c>
      <c r="F53" s="123">
        <v>26.145544739999998</v>
      </c>
      <c r="G53" s="39">
        <v>70.076479059999997</v>
      </c>
      <c r="H53" s="39">
        <v>37.465899030000003</v>
      </c>
      <c r="I53" s="124">
        <v>59.716010779999998</v>
      </c>
      <c r="J53" s="141">
        <v>61.40217492</v>
      </c>
      <c r="L53" s="17"/>
    </row>
    <row r="54" spans="1:12" x14ac:dyDescent="0.25">
      <c r="A54" s="67" t="s">
        <v>60</v>
      </c>
      <c r="B54" s="123">
        <v>481.88771820087095</v>
      </c>
      <c r="C54" s="39">
        <v>721.92138303941908</v>
      </c>
      <c r="D54" s="39">
        <v>656.76394164303792</v>
      </c>
      <c r="E54" s="124">
        <v>660.36161916029198</v>
      </c>
      <c r="F54" s="123">
        <v>492.76490969287096</v>
      </c>
      <c r="G54" s="39">
        <v>436.46162730915296</v>
      </c>
      <c r="H54" s="39">
        <v>643.77597810475004</v>
      </c>
      <c r="I54" s="124">
        <v>642.30360648411011</v>
      </c>
      <c r="J54" s="141">
        <v>477.23600267565905</v>
      </c>
      <c r="L54" s="17" t="s">
        <v>166</v>
      </c>
    </row>
    <row r="55" spans="1:12" x14ac:dyDescent="0.25">
      <c r="A55" s="67" t="s">
        <v>59</v>
      </c>
      <c r="B55" s="123">
        <v>555.15230713999995</v>
      </c>
      <c r="C55" s="39">
        <v>293.87391604999999</v>
      </c>
      <c r="D55" s="39">
        <v>251.48320172999999</v>
      </c>
      <c r="E55" s="124">
        <v>262.46024987999999</v>
      </c>
      <c r="F55" s="123">
        <v>528.91675151000004</v>
      </c>
      <c r="G55" s="39">
        <v>271.73262024000002</v>
      </c>
      <c r="H55" s="39">
        <v>287.69600711999999</v>
      </c>
      <c r="I55" s="124">
        <v>270.55109762000001</v>
      </c>
      <c r="J55" s="141">
        <v>415.38086583</v>
      </c>
      <c r="L55" s="17"/>
    </row>
    <row r="56" spans="1:12" x14ac:dyDescent="0.25">
      <c r="A56" s="67" t="s">
        <v>176</v>
      </c>
      <c r="B56" s="123">
        <v>522.38967145767958</v>
      </c>
      <c r="C56" s="39">
        <v>564.00638197299918</v>
      </c>
      <c r="D56" s="39">
        <v>649.24201667699481</v>
      </c>
      <c r="E56" s="124">
        <v>714.95089316200347</v>
      </c>
      <c r="F56" s="123">
        <v>861.03060564948396</v>
      </c>
      <c r="G56" s="39">
        <v>899.64859908595315</v>
      </c>
      <c r="H56" s="39">
        <v>984.834182369941</v>
      </c>
      <c r="I56" s="124">
        <v>1060.76820700504</v>
      </c>
      <c r="J56" s="141">
        <v>1149.8464703455363</v>
      </c>
      <c r="L56" s="17"/>
    </row>
    <row r="57" spans="1:12" x14ac:dyDescent="0.25">
      <c r="A57" s="67"/>
      <c r="B57" s="125"/>
      <c r="C57" s="40"/>
      <c r="D57" s="40"/>
      <c r="E57" s="126"/>
      <c r="F57" s="125"/>
      <c r="G57" s="40"/>
      <c r="H57" s="40"/>
      <c r="I57" s="126"/>
      <c r="J57" s="142"/>
      <c r="L57" s="17"/>
    </row>
    <row r="58" spans="1:12" s="1" customFormat="1" x14ac:dyDescent="0.25">
      <c r="A58" s="75" t="s">
        <v>58</v>
      </c>
      <c r="B58" s="125">
        <f t="shared" ref="B58:J58" si="6">SUM(B51:B57)+B49+B44+B42</f>
        <v>17318.355934673051</v>
      </c>
      <c r="C58" s="40">
        <f t="shared" si="6"/>
        <v>17303.275758970562</v>
      </c>
      <c r="D58" s="40">
        <f t="shared" si="6"/>
        <v>17206.671681336673</v>
      </c>
      <c r="E58" s="126">
        <f t="shared" si="6"/>
        <v>17418.436613283819</v>
      </c>
      <c r="F58" s="125">
        <f t="shared" si="6"/>
        <v>16786.168177393753</v>
      </c>
      <c r="G58" s="40">
        <f t="shared" si="6"/>
        <v>16717.172912628594</v>
      </c>
      <c r="H58" s="40">
        <f t="shared" si="6"/>
        <v>17249.521513419106</v>
      </c>
      <c r="I58" s="126">
        <f t="shared" si="6"/>
        <v>17393.048671095909</v>
      </c>
      <c r="J58" s="142">
        <f t="shared" si="6"/>
        <v>15707.79056006557</v>
      </c>
      <c r="K58" s="34"/>
      <c r="L58" s="76"/>
    </row>
    <row r="61" spans="1:12" x14ac:dyDescent="0.25">
      <c r="B61" s="143"/>
      <c r="C61" s="143"/>
      <c r="D61" s="143"/>
      <c r="E61" s="143"/>
      <c r="F61" s="143"/>
      <c r="G61" s="143"/>
      <c r="H61" s="143"/>
      <c r="I61" s="143"/>
      <c r="J61" s="143"/>
    </row>
  </sheetData>
  <hyperlinks>
    <hyperlink ref="A3" location="'1 - Contents'!A1" display="&lt;-- Back to contents" xr:uid="{A563B71B-B6C3-4781-8B65-DBE547B0FBCE}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E329D-F7B6-486F-BD1C-48505D761E5A}">
  <sheetPr>
    <tabColor theme="5" tint="-0.499984740745262"/>
  </sheetPr>
  <dimension ref="A1:J48"/>
  <sheetViews>
    <sheetView workbookViewId="0">
      <selection activeCell="M18" sqref="M17:M18"/>
    </sheetView>
  </sheetViews>
  <sheetFormatPr defaultColWidth="11.42578125" defaultRowHeight="15" x14ac:dyDescent="0.25"/>
  <cols>
    <col min="1" max="1" width="29" style="2" customWidth="1"/>
    <col min="2" max="4" width="15.7109375" style="22" customWidth="1"/>
    <col min="5" max="5" width="15.7109375" style="163" customWidth="1"/>
    <col min="6" max="10" width="15.7109375" style="22" customWidth="1"/>
    <col min="11" max="16384" width="11.42578125" style="2"/>
  </cols>
  <sheetData>
    <row r="1" spans="1:10" s="51" customFormat="1" ht="21" x14ac:dyDescent="0.35">
      <c r="A1" s="51" t="s">
        <v>115</v>
      </c>
      <c r="B1" s="57"/>
      <c r="C1" s="57"/>
      <c r="D1" s="57"/>
      <c r="E1" s="156"/>
      <c r="F1" s="57"/>
      <c r="H1" s="57"/>
      <c r="I1" s="57"/>
      <c r="J1" s="57"/>
    </row>
    <row r="2" spans="1:10" s="28" customFormat="1" ht="21" x14ac:dyDescent="0.35">
      <c r="A2" s="28" t="s">
        <v>56</v>
      </c>
      <c r="B2" s="58"/>
      <c r="C2" s="58"/>
      <c r="D2" s="58"/>
      <c r="E2" s="157"/>
      <c r="F2" s="58"/>
      <c r="H2" s="57"/>
      <c r="I2" s="58"/>
      <c r="J2" s="58"/>
    </row>
    <row r="3" spans="1:10" ht="18.75" x14ac:dyDescent="0.3">
      <c r="A3" s="99" t="s">
        <v>142</v>
      </c>
      <c r="D3" s="58"/>
      <c r="E3" s="157"/>
      <c r="F3" s="58"/>
    </row>
    <row r="4" spans="1:10" ht="43.5" customHeight="1" x14ac:dyDescent="0.25">
      <c r="A4" s="45" t="s">
        <v>55</v>
      </c>
      <c r="B4" s="144" t="s">
        <v>114</v>
      </c>
      <c r="C4" s="144" t="s">
        <v>103</v>
      </c>
      <c r="D4" s="144" t="s">
        <v>77</v>
      </c>
      <c r="E4" s="158" t="s">
        <v>74</v>
      </c>
      <c r="F4" s="144" t="s">
        <v>73</v>
      </c>
      <c r="G4" s="144" t="s">
        <v>72</v>
      </c>
      <c r="H4" s="144" t="s">
        <v>71</v>
      </c>
      <c r="I4" s="144" t="s">
        <v>113</v>
      </c>
      <c r="J4" s="59"/>
    </row>
    <row r="5" spans="1:10" x14ac:dyDescent="0.25">
      <c r="A5" s="38" t="s">
        <v>112</v>
      </c>
      <c r="B5" s="37">
        <v>86.155604999999994</v>
      </c>
      <c r="C5" s="37">
        <v>-4.2693760000000003</v>
      </c>
      <c r="D5" s="37">
        <v>267.67705111999999</v>
      </c>
      <c r="E5" s="159">
        <v>70.152740959999988</v>
      </c>
      <c r="F5" s="37">
        <v>84.874527790000002</v>
      </c>
      <c r="G5" s="37">
        <v>0</v>
      </c>
      <c r="H5" s="37">
        <v>2525.8820524299999</v>
      </c>
      <c r="I5" s="37">
        <f>SUM(B5:H5)</f>
        <v>3030.4726013</v>
      </c>
      <c r="J5" s="60"/>
    </row>
    <row r="6" spans="1:10" x14ac:dyDescent="0.25">
      <c r="A6" s="2" t="s">
        <v>111</v>
      </c>
      <c r="B6" s="44"/>
      <c r="C6" s="2"/>
      <c r="D6" s="2"/>
      <c r="E6" s="155">
        <v>-4.5280459999999998</v>
      </c>
      <c r="F6" s="2"/>
      <c r="G6" s="2"/>
      <c r="H6" s="44">
        <v>-478.94598578980913</v>
      </c>
      <c r="I6" s="155">
        <f>SUM(B6:H6)</f>
        <v>-483.47403178980915</v>
      </c>
      <c r="J6" s="60"/>
    </row>
    <row r="7" spans="1:10" x14ac:dyDescent="0.25">
      <c r="A7" s="38" t="s">
        <v>110</v>
      </c>
      <c r="B7" s="37">
        <f t="shared" ref="B7:H7" si="0">SUM(B5:B6)</f>
        <v>86.155604999999994</v>
      </c>
      <c r="C7" s="37">
        <f t="shared" si="0"/>
        <v>-4.2693760000000003</v>
      </c>
      <c r="D7" s="37">
        <f>SUM(D5:D6)</f>
        <v>267.67705111999999</v>
      </c>
      <c r="E7" s="159">
        <f t="shared" si="0"/>
        <v>65.624694959999985</v>
      </c>
      <c r="F7" s="37">
        <f t="shared" si="0"/>
        <v>84.874527790000002</v>
      </c>
      <c r="G7" s="37">
        <f t="shared" si="0"/>
        <v>0</v>
      </c>
      <c r="H7" s="37">
        <f t="shared" si="0"/>
        <v>2046.9360666401908</v>
      </c>
      <c r="I7" s="37">
        <f t="shared" ref="I7:I45" si="1">SUM(B7:H7)</f>
        <v>2546.9985695101909</v>
      </c>
      <c r="J7" s="60"/>
    </row>
    <row r="8" spans="1:10" x14ac:dyDescent="0.25">
      <c r="A8" s="36" t="s">
        <v>99</v>
      </c>
      <c r="B8" s="41"/>
      <c r="C8" s="41"/>
      <c r="D8" s="41"/>
      <c r="E8" s="160">
        <v>6.61497734239697</v>
      </c>
      <c r="F8" s="41">
        <v>-1.2727110900000014</v>
      </c>
      <c r="G8" s="41"/>
      <c r="H8" s="41">
        <v>820.0511996111386</v>
      </c>
      <c r="I8" s="41">
        <f t="shared" si="1"/>
        <v>825.39346586353554</v>
      </c>
      <c r="J8" s="60"/>
    </row>
    <row r="9" spans="1:10" x14ac:dyDescent="0.25">
      <c r="A9" s="36" t="s">
        <v>140</v>
      </c>
      <c r="B9" s="39"/>
      <c r="C9" s="39"/>
      <c r="D9" s="39"/>
      <c r="E9" s="161"/>
      <c r="F9" s="39"/>
      <c r="G9" s="39"/>
      <c r="H9" s="39">
        <v>-15.397515106948374</v>
      </c>
      <c r="I9" s="39">
        <f t="shared" si="1"/>
        <v>-15.397515106948374</v>
      </c>
      <c r="J9" s="60"/>
    </row>
    <row r="10" spans="1:10" x14ac:dyDescent="0.25">
      <c r="A10" s="36" t="s">
        <v>103</v>
      </c>
      <c r="B10" s="40"/>
      <c r="C10" s="40">
        <v>0.42105400000000026</v>
      </c>
      <c r="D10" s="40"/>
      <c r="E10" s="162"/>
      <c r="F10" s="40"/>
      <c r="G10" s="40"/>
      <c r="H10" s="40">
        <v>1.263266</v>
      </c>
      <c r="I10" s="39">
        <f t="shared" si="1"/>
        <v>1.6843200000000003</v>
      </c>
      <c r="J10" s="60"/>
    </row>
    <row r="11" spans="1:10" x14ac:dyDescent="0.25">
      <c r="A11" s="43" t="s">
        <v>109</v>
      </c>
      <c r="B11" s="42">
        <f>SUM(B7:B10)</f>
        <v>86.155604999999994</v>
      </c>
      <c r="C11" s="42">
        <f t="shared" ref="C11:H11" si="2">SUM(C7:C10)</f>
        <v>-3.848322</v>
      </c>
      <c r="D11" s="42">
        <f t="shared" si="2"/>
        <v>267.67705111999999</v>
      </c>
      <c r="E11" s="42">
        <f t="shared" si="2"/>
        <v>72.239672302396954</v>
      </c>
      <c r="F11" s="42">
        <f t="shared" si="2"/>
        <v>83.601816700000001</v>
      </c>
      <c r="G11" s="42">
        <f t="shared" si="2"/>
        <v>0</v>
      </c>
      <c r="H11" s="42">
        <f t="shared" si="2"/>
        <v>2852.8530171443808</v>
      </c>
      <c r="I11" s="37">
        <f t="shared" si="1"/>
        <v>3358.678840266778</v>
      </c>
      <c r="J11" s="60"/>
    </row>
    <row r="12" spans="1:10" x14ac:dyDescent="0.25">
      <c r="A12" s="36" t="s">
        <v>99</v>
      </c>
      <c r="B12" s="41"/>
      <c r="C12" s="41"/>
      <c r="D12" s="41"/>
      <c r="E12" s="160">
        <v>9.4041656792577832</v>
      </c>
      <c r="F12" s="41">
        <v>-2.0630126599999983</v>
      </c>
      <c r="G12" s="41"/>
      <c r="H12" s="41">
        <v>234.87720194964237</v>
      </c>
      <c r="I12" s="41">
        <f t="shared" si="1"/>
        <v>242.21835496890014</v>
      </c>
      <c r="J12" s="60"/>
    </row>
    <row r="13" spans="1:10" x14ac:dyDescent="0.25">
      <c r="A13" s="36" t="s">
        <v>104</v>
      </c>
      <c r="B13" s="39"/>
      <c r="C13" s="39"/>
      <c r="D13" s="39"/>
      <c r="E13" s="161"/>
      <c r="F13" s="39"/>
      <c r="G13" s="39"/>
      <c r="H13" s="39">
        <v>-384.42582499999997</v>
      </c>
      <c r="I13" s="39">
        <f t="shared" si="1"/>
        <v>-384.42582499999997</v>
      </c>
      <c r="J13" s="60"/>
    </row>
    <row r="14" spans="1:10" x14ac:dyDescent="0.25">
      <c r="A14" s="36" t="s">
        <v>140</v>
      </c>
      <c r="B14" s="39"/>
      <c r="C14" s="39"/>
      <c r="D14" s="39"/>
      <c r="E14" s="161"/>
      <c r="F14" s="39"/>
      <c r="G14" s="39"/>
      <c r="H14" s="39">
        <v>13.243686669686378</v>
      </c>
      <c r="I14" s="39">
        <f t="shared" si="1"/>
        <v>13.243686669686378</v>
      </c>
      <c r="J14" s="60"/>
    </row>
    <row r="15" spans="1:10" x14ac:dyDescent="0.25">
      <c r="A15" s="36" t="s">
        <v>103</v>
      </c>
      <c r="B15" s="40">
        <v>-3.6556049999999942</v>
      </c>
      <c r="C15" s="40">
        <v>3.7129240000000001</v>
      </c>
      <c r="D15" s="40"/>
      <c r="E15" s="162"/>
      <c r="F15" s="40"/>
      <c r="G15" s="40"/>
      <c r="H15" s="40">
        <v>4.8997049999999707</v>
      </c>
      <c r="I15" s="39">
        <f t="shared" si="1"/>
        <v>4.9570239999999766</v>
      </c>
      <c r="J15" s="60"/>
    </row>
    <row r="16" spans="1:10" x14ac:dyDescent="0.25">
      <c r="A16" s="43" t="s">
        <v>108</v>
      </c>
      <c r="B16" s="42">
        <f>SUM(B11:B15)</f>
        <v>82.5</v>
      </c>
      <c r="C16" s="42">
        <f t="shared" ref="C16:H16" si="3">SUM(C11:C15)</f>
        <v>-0.13539799999999991</v>
      </c>
      <c r="D16" s="42">
        <f t="shared" si="3"/>
        <v>267.67705111999999</v>
      </c>
      <c r="E16" s="42">
        <f t="shared" si="3"/>
        <v>81.643837981654741</v>
      </c>
      <c r="F16" s="42">
        <f t="shared" si="3"/>
        <v>81.538804040000002</v>
      </c>
      <c r="G16" s="42">
        <f t="shared" si="3"/>
        <v>0</v>
      </c>
      <c r="H16" s="42">
        <f t="shared" si="3"/>
        <v>2721.4477857637094</v>
      </c>
      <c r="I16" s="37">
        <f t="shared" si="1"/>
        <v>3234.6720809053641</v>
      </c>
      <c r="J16" s="60"/>
    </row>
    <row r="17" spans="1:10" x14ac:dyDescent="0.25">
      <c r="A17" s="36" t="s">
        <v>99</v>
      </c>
      <c r="B17" s="41"/>
      <c r="C17" s="41"/>
      <c r="D17" s="41"/>
      <c r="E17" s="160">
        <v>11.931548255059251</v>
      </c>
      <c r="F17" s="41">
        <v>-1.8328156700000022</v>
      </c>
      <c r="G17" s="41">
        <v>12.281223449999999</v>
      </c>
      <c r="H17" s="41">
        <v>117.06882063459767</v>
      </c>
      <c r="I17" s="41">
        <f t="shared" si="1"/>
        <v>139.44877666965692</v>
      </c>
      <c r="J17" s="60"/>
    </row>
    <row r="18" spans="1:10" x14ac:dyDescent="0.25">
      <c r="A18" s="36" t="s">
        <v>104</v>
      </c>
      <c r="B18" s="39"/>
      <c r="C18" s="39"/>
      <c r="D18" s="39"/>
      <c r="E18" s="161"/>
      <c r="F18" s="39"/>
      <c r="G18" s="39"/>
      <c r="H18" s="39">
        <v>-137.54888500000001</v>
      </c>
      <c r="I18" s="39">
        <f t="shared" si="1"/>
        <v>-137.54888500000001</v>
      </c>
      <c r="J18" s="60"/>
    </row>
    <row r="19" spans="1:10" x14ac:dyDescent="0.25">
      <c r="A19" s="36" t="s">
        <v>140</v>
      </c>
      <c r="B19" s="39"/>
      <c r="C19" s="39"/>
      <c r="D19" s="39"/>
      <c r="E19" s="161"/>
      <c r="F19" s="39"/>
      <c r="G19" s="39"/>
      <c r="H19" s="39">
        <v>-7.5129770450748161</v>
      </c>
      <c r="I19" s="39">
        <f t="shared" si="1"/>
        <v>-7.5129770450748161</v>
      </c>
      <c r="J19" s="60"/>
    </row>
    <row r="20" spans="1:10" x14ac:dyDescent="0.25">
      <c r="A20" s="36" t="s">
        <v>103</v>
      </c>
      <c r="B20" s="40"/>
      <c r="C20" s="40">
        <v>0</v>
      </c>
      <c r="D20" s="40"/>
      <c r="E20" s="162"/>
      <c r="F20" s="40"/>
      <c r="G20" s="40"/>
      <c r="H20" s="40">
        <v>0</v>
      </c>
      <c r="I20" s="39">
        <f t="shared" si="1"/>
        <v>0</v>
      </c>
      <c r="J20" s="60"/>
    </row>
    <row r="21" spans="1:10" x14ac:dyDescent="0.25">
      <c r="A21" s="43" t="s">
        <v>107</v>
      </c>
      <c r="B21" s="42">
        <f>SUM(B16:B20)</f>
        <v>82.5</v>
      </c>
      <c r="C21" s="42">
        <f t="shared" ref="C21:H21" si="4">SUM(C16:C20)</f>
        <v>-0.13539799999999991</v>
      </c>
      <c r="D21" s="42">
        <f t="shared" si="4"/>
        <v>267.67705111999999</v>
      </c>
      <c r="E21" s="42">
        <f t="shared" si="4"/>
        <v>93.575386236713996</v>
      </c>
      <c r="F21" s="42">
        <f t="shared" si="4"/>
        <v>79.70598837</v>
      </c>
      <c r="G21" s="42">
        <f t="shared" si="4"/>
        <v>12.281223449999999</v>
      </c>
      <c r="H21" s="42">
        <f t="shared" si="4"/>
        <v>2693.4547443532319</v>
      </c>
      <c r="I21" s="37">
        <f t="shared" si="1"/>
        <v>3229.0589955299456</v>
      </c>
      <c r="J21" s="60"/>
    </row>
    <row r="22" spans="1:10" x14ac:dyDescent="0.25">
      <c r="A22" s="36" t="s">
        <v>99</v>
      </c>
      <c r="B22" s="41"/>
      <c r="C22" s="41">
        <v>7.3669999999999014E-3</v>
      </c>
      <c r="D22" s="41"/>
      <c r="E22" s="160">
        <v>1.3106690395749276</v>
      </c>
      <c r="F22" s="41">
        <v>-1.5426189199999953</v>
      </c>
      <c r="G22" s="41">
        <v>-2.3227909499999981</v>
      </c>
      <c r="H22" s="41">
        <v>277.81069023622069</v>
      </c>
      <c r="I22" s="41">
        <f t="shared" si="1"/>
        <v>275.26331640579565</v>
      </c>
      <c r="J22" s="60"/>
    </row>
    <row r="23" spans="1:10" x14ac:dyDescent="0.25">
      <c r="A23" s="36" t="s">
        <v>104</v>
      </c>
      <c r="B23" s="39"/>
      <c r="C23" s="39"/>
      <c r="D23" s="39"/>
      <c r="E23" s="161"/>
      <c r="F23" s="39"/>
      <c r="G23" s="39"/>
      <c r="H23" s="39">
        <v>-137.56118799999999</v>
      </c>
      <c r="I23" s="39">
        <f t="shared" si="1"/>
        <v>-137.56118799999999</v>
      </c>
      <c r="J23" s="60"/>
    </row>
    <row r="24" spans="1:10" x14ac:dyDescent="0.25">
      <c r="A24" s="36" t="s">
        <v>140</v>
      </c>
      <c r="B24" s="39"/>
      <c r="C24" s="39"/>
      <c r="D24" s="39"/>
      <c r="E24" s="161"/>
      <c r="F24" s="39"/>
      <c r="G24" s="39"/>
      <c r="H24" s="39">
        <v>-8.4348996588163399</v>
      </c>
      <c r="I24" s="39">
        <f t="shared" si="1"/>
        <v>-8.4348996588163399</v>
      </c>
      <c r="J24" s="60"/>
    </row>
    <row r="25" spans="1:10" x14ac:dyDescent="0.25">
      <c r="A25" s="36" t="s">
        <v>103</v>
      </c>
      <c r="B25" s="40"/>
      <c r="C25" s="40"/>
      <c r="D25" s="40"/>
      <c r="E25" s="162"/>
      <c r="F25" s="40"/>
      <c r="G25" s="40"/>
      <c r="H25" s="40">
        <v>0.52495179999999997</v>
      </c>
      <c r="I25" s="39">
        <f t="shared" si="1"/>
        <v>0.52495179999999997</v>
      </c>
      <c r="J25" s="60"/>
    </row>
    <row r="26" spans="1:10" x14ac:dyDescent="0.25">
      <c r="A26" s="38" t="s">
        <v>106</v>
      </c>
      <c r="B26" s="37">
        <f>SUM(B21:B25)</f>
        <v>82.5</v>
      </c>
      <c r="C26" s="37">
        <f t="shared" ref="C26:H26" si="5">SUM(C21:C25)</f>
        <v>-0.12803100000000001</v>
      </c>
      <c r="D26" s="37">
        <f t="shared" si="5"/>
        <v>267.67705111999999</v>
      </c>
      <c r="E26" s="37">
        <f t="shared" si="5"/>
        <v>94.886055276288928</v>
      </c>
      <c r="F26" s="37">
        <f t="shared" si="5"/>
        <v>78.163369450000005</v>
      </c>
      <c r="G26" s="37">
        <f t="shared" si="5"/>
        <v>9.9584325000000007</v>
      </c>
      <c r="H26" s="37">
        <f t="shared" si="5"/>
        <v>2825.794298730636</v>
      </c>
      <c r="I26" s="37">
        <f t="shared" si="1"/>
        <v>3358.8511760769247</v>
      </c>
      <c r="J26" s="60"/>
    </row>
    <row r="27" spans="1:10" x14ac:dyDescent="0.25">
      <c r="A27" s="36" t="s">
        <v>99</v>
      </c>
      <c r="B27" s="41"/>
      <c r="C27" s="41"/>
      <c r="D27" s="41"/>
      <c r="E27" s="160">
        <v>-8.4664952761111518</v>
      </c>
      <c r="F27" s="41">
        <v>-1.3559431999999987</v>
      </c>
      <c r="G27" s="41">
        <v>8.9797613199999979</v>
      </c>
      <c r="H27" s="41">
        <v>208.9310904502818</v>
      </c>
      <c r="I27" s="39">
        <f t="shared" si="1"/>
        <v>208.08841329417064</v>
      </c>
      <c r="J27" s="60"/>
    </row>
    <row r="28" spans="1:10" x14ac:dyDescent="0.25">
      <c r="A28" s="36" t="s">
        <v>140</v>
      </c>
      <c r="B28" s="39"/>
      <c r="C28" s="39"/>
      <c r="D28" s="39"/>
      <c r="E28" s="161"/>
      <c r="F28" s="39"/>
      <c r="G28" s="39"/>
      <c r="H28" s="39">
        <v>-21.04824249412966</v>
      </c>
      <c r="I28" s="39">
        <f t="shared" si="1"/>
        <v>-21.04824249412966</v>
      </c>
      <c r="J28" s="60"/>
    </row>
    <row r="29" spans="1:10" x14ac:dyDescent="0.25">
      <c r="A29" s="36" t="s">
        <v>104</v>
      </c>
      <c r="B29" s="39"/>
      <c r="C29" s="39"/>
      <c r="D29" s="39"/>
      <c r="E29" s="161"/>
      <c r="F29" s="39"/>
      <c r="G29" s="39"/>
      <c r="H29" s="39">
        <v>-247.11651900000001</v>
      </c>
      <c r="I29" s="39">
        <f t="shared" si="1"/>
        <v>-247.11651900000001</v>
      </c>
      <c r="J29" s="60"/>
    </row>
    <row r="30" spans="1:10" x14ac:dyDescent="0.25">
      <c r="A30" s="43" t="s">
        <v>105</v>
      </c>
      <c r="B30" s="42">
        <f>SUM(B26:B29)</f>
        <v>82.5</v>
      </c>
      <c r="C30" s="42">
        <f t="shared" ref="C30:H30" si="6">SUM(C26:C29)</f>
        <v>-0.12803100000000001</v>
      </c>
      <c r="D30" s="42">
        <f t="shared" si="6"/>
        <v>267.67705111999999</v>
      </c>
      <c r="E30" s="42">
        <f t="shared" si="6"/>
        <v>86.419560000177782</v>
      </c>
      <c r="F30" s="42">
        <f t="shared" si="6"/>
        <v>76.807426250000006</v>
      </c>
      <c r="G30" s="42">
        <f t="shared" si="6"/>
        <v>18.938193819999999</v>
      </c>
      <c r="H30" s="42">
        <f t="shared" si="6"/>
        <v>2766.5606276867879</v>
      </c>
      <c r="I30" s="37">
        <f t="shared" si="1"/>
        <v>3298.7748278769659</v>
      </c>
      <c r="J30" s="60"/>
    </row>
    <row r="31" spans="1:10" x14ac:dyDescent="0.25">
      <c r="A31" s="36" t="s">
        <v>99</v>
      </c>
      <c r="B31" s="41"/>
      <c r="C31" s="41"/>
      <c r="D31" s="41">
        <v>0</v>
      </c>
      <c r="E31" s="160">
        <v>10.868195530654027</v>
      </c>
      <c r="F31" s="41">
        <v>-1.7666073900000043</v>
      </c>
      <c r="G31" s="41">
        <v>-0.31221358000000166</v>
      </c>
      <c r="H31" s="41">
        <v>190.75775753036982</v>
      </c>
      <c r="I31" s="39">
        <f t="shared" si="1"/>
        <v>199.54713209102383</v>
      </c>
      <c r="J31" s="60"/>
    </row>
    <row r="32" spans="1:10" x14ac:dyDescent="0.25">
      <c r="A32" s="36" t="s">
        <v>140</v>
      </c>
      <c r="B32" s="39"/>
      <c r="C32" s="39"/>
      <c r="D32" s="39"/>
      <c r="E32" s="161"/>
      <c r="F32" s="39"/>
      <c r="G32" s="39"/>
      <c r="H32" s="39">
        <v>13.547080734701327</v>
      </c>
      <c r="I32" s="39">
        <f t="shared" si="1"/>
        <v>13.547080734701327</v>
      </c>
      <c r="J32" s="60"/>
    </row>
    <row r="33" spans="1:10" x14ac:dyDescent="0.25">
      <c r="A33" s="36" t="s">
        <v>104</v>
      </c>
      <c r="B33" s="39"/>
      <c r="C33" s="39"/>
      <c r="D33" s="39"/>
      <c r="E33" s="161"/>
      <c r="F33" s="39"/>
      <c r="G33" s="39"/>
      <c r="H33" s="39">
        <v>-700.16316449999999</v>
      </c>
      <c r="I33" s="39">
        <f t="shared" si="1"/>
        <v>-700.16316449999999</v>
      </c>
      <c r="J33" s="60"/>
    </row>
    <row r="34" spans="1:10" x14ac:dyDescent="0.25">
      <c r="A34" s="36" t="s">
        <v>98</v>
      </c>
      <c r="B34" s="39"/>
      <c r="C34" s="39"/>
      <c r="D34" s="39"/>
      <c r="E34" s="161"/>
      <c r="F34" s="39"/>
      <c r="G34" s="39"/>
      <c r="H34" s="39">
        <v>3.4614759780000002</v>
      </c>
      <c r="I34" s="39">
        <f t="shared" si="1"/>
        <v>3.4614759780000002</v>
      </c>
      <c r="J34" s="60"/>
    </row>
    <row r="35" spans="1:10" x14ac:dyDescent="0.25">
      <c r="A35" s="36" t="s">
        <v>103</v>
      </c>
      <c r="B35" s="40"/>
      <c r="C35" s="40">
        <v>6.3760000000000067E-3</v>
      </c>
      <c r="D35" s="40"/>
      <c r="E35" s="162"/>
      <c r="F35" s="40"/>
      <c r="G35" s="40"/>
      <c r="H35" s="40">
        <v>3.8524021999999825E-2</v>
      </c>
      <c r="I35" s="39">
        <f t="shared" si="1"/>
        <v>4.4900021999999831E-2</v>
      </c>
      <c r="J35" s="60"/>
    </row>
    <row r="36" spans="1:10" x14ac:dyDescent="0.25">
      <c r="A36" s="43" t="s">
        <v>102</v>
      </c>
      <c r="B36" s="42">
        <f>SUM(B30:B35)</f>
        <v>82.5</v>
      </c>
      <c r="C36" s="42">
        <f t="shared" ref="C36:H36" si="7">SUM(C30:C35)</f>
        <v>-0.121655</v>
      </c>
      <c r="D36" s="42">
        <f t="shared" si="7"/>
        <v>267.67705111999999</v>
      </c>
      <c r="E36" s="42">
        <f t="shared" si="7"/>
        <v>97.287755530831816</v>
      </c>
      <c r="F36" s="42">
        <f t="shared" si="7"/>
        <v>75.040818860000002</v>
      </c>
      <c r="G36" s="42">
        <f t="shared" si="7"/>
        <v>18.625980239999997</v>
      </c>
      <c r="H36" s="42">
        <f t="shared" si="7"/>
        <v>2274.2023014518591</v>
      </c>
      <c r="I36" s="37">
        <f t="shared" si="1"/>
        <v>2815.2122522026907</v>
      </c>
      <c r="J36" s="60"/>
    </row>
    <row r="37" spans="1:10" x14ac:dyDescent="0.25">
      <c r="A37" s="36" t="s">
        <v>99</v>
      </c>
      <c r="B37" s="41"/>
      <c r="C37" s="41"/>
      <c r="D37" s="41">
        <v>0</v>
      </c>
      <c r="E37" s="160">
        <v>3.4025730013190332</v>
      </c>
      <c r="F37" s="41">
        <v>-1.4547852700000021</v>
      </c>
      <c r="G37" s="41">
        <v>-18.625980239999997</v>
      </c>
      <c r="H37" s="41">
        <v>374.85519112894701</v>
      </c>
      <c r="I37" s="39">
        <f t="shared" si="1"/>
        <v>358.17699862026603</v>
      </c>
      <c r="J37" s="60"/>
    </row>
    <row r="38" spans="1:10" x14ac:dyDescent="0.25">
      <c r="A38" s="36" t="s">
        <v>140</v>
      </c>
      <c r="B38" s="39"/>
      <c r="C38" s="39"/>
      <c r="D38" s="39"/>
      <c r="E38" s="161"/>
      <c r="F38" s="39"/>
      <c r="G38" s="39"/>
      <c r="H38" s="39">
        <v>6.6957923105122834</v>
      </c>
      <c r="I38" s="39">
        <f t="shared" si="1"/>
        <v>6.6957923105122834</v>
      </c>
      <c r="J38" s="60"/>
    </row>
    <row r="39" spans="1:10" x14ac:dyDescent="0.25">
      <c r="A39" s="36" t="s">
        <v>101</v>
      </c>
      <c r="B39" s="39"/>
      <c r="C39" s="39"/>
      <c r="D39" s="39"/>
      <c r="E39" s="161">
        <v>-47.5</v>
      </c>
      <c r="F39" s="39"/>
      <c r="G39" s="39"/>
      <c r="H39" s="39">
        <v>47.5</v>
      </c>
      <c r="I39" s="39">
        <f t="shared" si="1"/>
        <v>0</v>
      </c>
      <c r="J39" s="60"/>
    </row>
    <row r="40" spans="1:10" x14ac:dyDescent="0.25">
      <c r="A40" s="36" t="s">
        <v>98</v>
      </c>
      <c r="B40" s="40"/>
      <c r="C40" s="40">
        <v>0</v>
      </c>
      <c r="D40" s="40"/>
      <c r="E40" s="162"/>
      <c r="F40" s="40"/>
      <c r="G40" s="40"/>
      <c r="H40" s="40">
        <v>-0.53224311000000002</v>
      </c>
      <c r="I40" s="39">
        <f t="shared" si="1"/>
        <v>-0.53224311000000002</v>
      </c>
      <c r="J40" s="60"/>
    </row>
    <row r="41" spans="1:10" x14ac:dyDescent="0.25">
      <c r="A41" s="43" t="s">
        <v>100</v>
      </c>
      <c r="B41" s="42">
        <f>SUM(B36:B40)</f>
        <v>82.5</v>
      </c>
      <c r="C41" s="42">
        <f t="shared" ref="C41:H41" si="8">SUM(C36:C40)</f>
        <v>-0.121655</v>
      </c>
      <c r="D41" s="42">
        <f t="shared" si="8"/>
        <v>267.67705111999999</v>
      </c>
      <c r="E41" s="42">
        <f t="shared" si="8"/>
        <v>53.190328532150843</v>
      </c>
      <c r="F41" s="42">
        <f t="shared" si="8"/>
        <v>73.58603359</v>
      </c>
      <c r="G41" s="42">
        <f t="shared" si="8"/>
        <v>0</v>
      </c>
      <c r="H41" s="42">
        <f t="shared" si="8"/>
        <v>2702.7210417813185</v>
      </c>
      <c r="I41" s="37">
        <f t="shared" si="1"/>
        <v>3179.5528000234694</v>
      </c>
      <c r="J41" s="60"/>
    </row>
    <row r="42" spans="1:10" x14ac:dyDescent="0.25">
      <c r="A42" s="36" t="s">
        <v>99</v>
      </c>
      <c r="B42" s="41"/>
      <c r="C42" s="41"/>
      <c r="D42" s="41">
        <v>0</v>
      </c>
      <c r="E42" s="160">
        <v>7.5298787991198841</v>
      </c>
      <c r="F42" s="41">
        <v>-0.80336642999999697</v>
      </c>
      <c r="G42" s="41">
        <v>0</v>
      </c>
      <c r="H42" s="41">
        <v>606.43235497612045</v>
      </c>
      <c r="I42" s="39">
        <f t="shared" si="1"/>
        <v>613.15886734524031</v>
      </c>
      <c r="J42" s="60"/>
    </row>
    <row r="43" spans="1:10" x14ac:dyDescent="0.25">
      <c r="A43" s="36" t="s">
        <v>140</v>
      </c>
      <c r="B43" s="39"/>
      <c r="C43" s="39"/>
      <c r="D43" s="39"/>
      <c r="E43" s="161"/>
      <c r="F43" s="39"/>
      <c r="G43" s="39"/>
      <c r="H43" s="39">
        <v>-28.69063901118809</v>
      </c>
      <c r="I43" s="39">
        <f t="shared" si="1"/>
        <v>-28.69063901118809</v>
      </c>
      <c r="J43" s="60"/>
    </row>
    <row r="44" spans="1:10" x14ac:dyDescent="0.25">
      <c r="A44" s="36" t="s">
        <v>98</v>
      </c>
      <c r="B44" s="40"/>
      <c r="C44" s="40">
        <v>0</v>
      </c>
      <c r="D44" s="40">
        <v>0</v>
      </c>
      <c r="E44" s="162">
        <v>0</v>
      </c>
      <c r="F44" s="40">
        <v>0</v>
      </c>
      <c r="G44" s="40">
        <v>0</v>
      </c>
      <c r="H44" s="40">
        <v>-2.52967605</v>
      </c>
      <c r="I44" s="39">
        <f t="shared" si="1"/>
        <v>-2.52967605</v>
      </c>
      <c r="J44" s="60"/>
    </row>
    <row r="45" spans="1:10" x14ac:dyDescent="0.25">
      <c r="A45" s="38" t="s">
        <v>97</v>
      </c>
      <c r="B45" s="37">
        <f>SUM(B41:B44)</f>
        <v>82.5</v>
      </c>
      <c r="C45" s="37">
        <f t="shared" ref="C45:H45" si="9">SUM(C41:C44)</f>
        <v>-0.121655</v>
      </c>
      <c r="D45" s="37">
        <f t="shared" si="9"/>
        <v>267.67705111999999</v>
      </c>
      <c r="E45" s="37">
        <f t="shared" si="9"/>
        <v>60.720207331270728</v>
      </c>
      <c r="F45" s="37">
        <f t="shared" si="9"/>
        <v>72.782667160000003</v>
      </c>
      <c r="G45" s="37">
        <f t="shared" si="9"/>
        <v>0</v>
      </c>
      <c r="H45" s="37">
        <f t="shared" si="9"/>
        <v>3277.9330816962506</v>
      </c>
      <c r="I45" s="37">
        <f t="shared" si="1"/>
        <v>3761.4913523075211</v>
      </c>
      <c r="J45" s="60"/>
    </row>
    <row r="46" spans="1:10" s="22" customFormat="1" x14ac:dyDescent="0.25">
      <c r="A46" s="36" t="s">
        <v>96</v>
      </c>
      <c r="E46" s="163"/>
    </row>
    <row r="48" spans="1:10" s="22" customFormat="1" x14ac:dyDescent="0.25">
      <c r="A48" s="2"/>
      <c r="E48" s="163"/>
      <c r="H48" s="61"/>
    </row>
  </sheetData>
  <hyperlinks>
    <hyperlink ref="A3" location="'1 - Contents'!A1" display="&lt;-- Back to contents" xr:uid="{B36E3EA2-E2D1-4F4D-8DD6-9C61C1440FB3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A756C-76EC-4BF8-9CD3-C33AB69EF204}">
  <sheetPr>
    <tabColor theme="5" tint="-0.499984740745262"/>
  </sheetPr>
  <dimension ref="A1:I166"/>
  <sheetViews>
    <sheetView workbookViewId="0">
      <selection activeCell="A48" sqref="A48"/>
    </sheetView>
  </sheetViews>
  <sheetFormatPr defaultColWidth="10.85546875" defaultRowHeight="15" x14ac:dyDescent="0.25"/>
  <cols>
    <col min="1" max="1" width="58.7109375" style="2" customWidth="1"/>
    <col min="2" max="9" width="13.7109375" style="2" customWidth="1"/>
    <col min="10" max="16384" width="10.85546875" style="2"/>
  </cols>
  <sheetData>
    <row r="1" spans="1:9" s="34" customFormat="1" ht="21" x14ac:dyDescent="0.35">
      <c r="A1" s="51" t="s">
        <v>124</v>
      </c>
    </row>
    <row r="2" spans="1:9" s="34" customFormat="1" ht="18.75" x14ac:dyDescent="0.3">
      <c r="A2" s="28" t="s">
        <v>56</v>
      </c>
    </row>
    <row r="3" spans="1:9" x14ac:dyDescent="0.25">
      <c r="A3" s="99" t="s">
        <v>142</v>
      </c>
    </row>
    <row r="5" spans="1:9" s="47" customFormat="1" ht="18.75" x14ac:dyDescent="0.3">
      <c r="A5" s="29" t="s">
        <v>123</v>
      </c>
    </row>
    <row r="6" spans="1:9" s="102" customFormat="1" ht="21" customHeight="1" x14ac:dyDescent="0.25">
      <c r="A6" s="107" t="s">
        <v>55</v>
      </c>
      <c r="B6" s="105" t="s">
        <v>54</v>
      </c>
      <c r="C6" s="105" t="s">
        <v>53</v>
      </c>
      <c r="D6" s="105" t="s">
        <v>52</v>
      </c>
      <c r="E6" s="103" t="s">
        <v>51</v>
      </c>
      <c r="F6" s="106" t="s">
        <v>50</v>
      </c>
      <c r="G6" s="106" t="s">
        <v>49</v>
      </c>
      <c r="H6" s="106" t="s">
        <v>48</v>
      </c>
      <c r="I6" s="101" t="s">
        <v>143</v>
      </c>
    </row>
    <row r="7" spans="1:9" x14ac:dyDescent="0.25">
      <c r="A7" s="77" t="s">
        <v>45</v>
      </c>
      <c r="B7" s="146">
        <v>521.91229582023129</v>
      </c>
      <c r="C7" s="39">
        <v>450.75592984117333</v>
      </c>
      <c r="D7" s="39">
        <v>449.50338721791559</v>
      </c>
      <c r="E7" s="124">
        <v>391.39299898571699</v>
      </c>
      <c r="F7" s="123">
        <v>1813.5646118650373</v>
      </c>
      <c r="G7" s="39">
        <v>1291.6523160448062</v>
      </c>
      <c r="H7" s="39">
        <v>840.89638620363257</v>
      </c>
      <c r="I7" s="124">
        <v>391.39299898571699</v>
      </c>
    </row>
    <row r="8" spans="1:9" x14ac:dyDescent="0.25">
      <c r="A8" s="78" t="s">
        <v>44</v>
      </c>
      <c r="B8" s="123">
        <v>-284.06206958248822</v>
      </c>
      <c r="C8" s="39">
        <v>-369.6906868778924</v>
      </c>
      <c r="D8" s="39">
        <v>-325.45242782262983</v>
      </c>
      <c r="E8" s="124">
        <v>-258.0766890839173</v>
      </c>
      <c r="F8" s="123">
        <v>-1237.2818733669278</v>
      </c>
      <c r="G8" s="39">
        <v>-953.21980378443948</v>
      </c>
      <c r="H8" s="39">
        <v>-583.52911690654719</v>
      </c>
      <c r="I8" s="124">
        <v>-258.0766890839173</v>
      </c>
    </row>
    <row r="9" spans="1:9" x14ac:dyDescent="0.25">
      <c r="A9" s="79" t="s">
        <v>43</v>
      </c>
      <c r="B9" s="125">
        <v>-71.017424705331479</v>
      </c>
      <c r="C9" s="40">
        <v>-63.357618691164816</v>
      </c>
      <c r="D9" s="40">
        <v>-73.776736475619046</v>
      </c>
      <c r="E9" s="126">
        <v>-56.107390803496664</v>
      </c>
      <c r="F9" s="125">
        <v>-264.25917067561204</v>
      </c>
      <c r="G9" s="40">
        <v>-193.24174597028053</v>
      </c>
      <c r="H9" s="40">
        <v>-129.88412727911572</v>
      </c>
      <c r="I9" s="126">
        <v>-56.107390803496664</v>
      </c>
    </row>
    <row r="10" spans="1:9" x14ac:dyDescent="0.25">
      <c r="A10" s="80" t="s">
        <v>117</v>
      </c>
      <c r="B10" s="123">
        <f>SUM(B7:B9)</f>
        <v>166.83280153241159</v>
      </c>
      <c r="C10" s="39">
        <f>SUM(C7:C9)</f>
        <v>17.707624272116107</v>
      </c>
      <c r="D10" s="39">
        <f>SUM(D7:D9)</f>
        <v>50.274222919666713</v>
      </c>
      <c r="E10" s="124">
        <f t="shared" ref="E10:I10" si="0">SUM(E7:E9)</f>
        <v>77.208919098303028</v>
      </c>
      <c r="F10" s="123">
        <f>SUM(F7:F9)</f>
        <v>312.0235678224974</v>
      </c>
      <c r="G10" s="39">
        <f>SUM(G7:G9)</f>
        <v>145.19076629008617</v>
      </c>
      <c r="H10" s="39">
        <f>SUM(H7:H9)</f>
        <v>127.48314201796967</v>
      </c>
      <c r="I10" s="124">
        <f t="shared" si="0"/>
        <v>77.208919098303028</v>
      </c>
    </row>
    <row r="11" spans="1:9" x14ac:dyDescent="0.25">
      <c r="A11" s="78"/>
      <c r="B11" s="123"/>
      <c r="C11" s="39"/>
      <c r="D11" s="39"/>
      <c r="E11" s="124"/>
      <c r="F11" s="123"/>
      <c r="G11" s="39"/>
      <c r="H11" s="39"/>
      <c r="I11" s="124"/>
    </row>
    <row r="12" spans="1:9" x14ac:dyDescent="0.25">
      <c r="A12" s="78" t="s">
        <v>41</v>
      </c>
      <c r="B12" s="123">
        <v>-90.671885390000014</v>
      </c>
      <c r="C12" s="39">
        <v>-84.902328429999983</v>
      </c>
      <c r="D12" s="39">
        <v>-83.263723089999999</v>
      </c>
      <c r="E12" s="124">
        <v>-84.896037079999999</v>
      </c>
      <c r="F12" s="123">
        <v>-343.73397398999998</v>
      </c>
      <c r="G12" s="39">
        <v>-253.06208859999998</v>
      </c>
      <c r="H12" s="39">
        <v>-168.15976017</v>
      </c>
      <c r="I12" s="124">
        <v>-84.896037079999999</v>
      </c>
    </row>
    <row r="13" spans="1:9" x14ac:dyDescent="0.25">
      <c r="A13" s="79" t="s">
        <v>40</v>
      </c>
      <c r="B13" s="125">
        <v>42.716727527985796</v>
      </c>
      <c r="C13" s="40">
        <v>94.588110565700291</v>
      </c>
      <c r="D13" s="40">
        <v>61.88946419825043</v>
      </c>
      <c r="E13" s="126">
        <v>35.907072846607861</v>
      </c>
      <c r="F13" s="125">
        <v>235.10137513854437</v>
      </c>
      <c r="G13" s="40">
        <v>192.38464761055857</v>
      </c>
      <c r="H13" s="40">
        <v>97.796537044858283</v>
      </c>
      <c r="I13" s="126">
        <v>35.907072846607861</v>
      </c>
    </row>
    <row r="14" spans="1:9" s="34" customFormat="1" x14ac:dyDescent="0.25">
      <c r="A14" s="85" t="s">
        <v>3</v>
      </c>
      <c r="B14" s="129">
        <f>SUM(B10:B13)</f>
        <v>118.87764367039738</v>
      </c>
      <c r="C14" s="130">
        <f>SUM(C10:C13)</f>
        <v>27.393406407816414</v>
      </c>
      <c r="D14" s="130">
        <f>SUM(D10:D13)</f>
        <v>28.899964027917143</v>
      </c>
      <c r="E14" s="131">
        <f t="shared" ref="E14:I14" si="1">SUM(E10:E13)</f>
        <v>28.219954864910889</v>
      </c>
      <c r="F14" s="129">
        <f>SUM(F10:F13)</f>
        <v>203.39096897104179</v>
      </c>
      <c r="G14" s="130">
        <f>SUM(G10:G13)</f>
        <v>84.513325300644766</v>
      </c>
      <c r="H14" s="130">
        <f>SUM(H10:H13)</f>
        <v>57.119918892827954</v>
      </c>
      <c r="I14" s="131">
        <f t="shared" si="1"/>
        <v>28.219954864910889</v>
      </c>
    </row>
    <row r="15" spans="1:9" x14ac:dyDescent="0.25">
      <c r="A15" s="78"/>
      <c r="B15" s="89"/>
      <c r="C15" s="14"/>
      <c r="D15" s="14"/>
      <c r="E15" s="13"/>
      <c r="F15" s="14"/>
      <c r="G15" s="14"/>
      <c r="H15" s="14"/>
      <c r="I15" s="13"/>
    </row>
    <row r="16" spans="1:9" x14ac:dyDescent="0.25">
      <c r="A16" s="78" t="s">
        <v>23</v>
      </c>
      <c r="B16" s="123">
        <v>-13.753092471750378</v>
      </c>
      <c r="C16" s="39">
        <v>-10.903711244638785</v>
      </c>
      <c r="D16" s="39">
        <v>-13.217882848468479</v>
      </c>
      <c r="E16" s="124">
        <v>-12.551073786133546</v>
      </c>
      <c r="F16" s="123">
        <v>-50.42576035099119</v>
      </c>
      <c r="G16" s="39">
        <v>-36.672667879240812</v>
      </c>
      <c r="H16" s="39">
        <v>-25.768956634602024</v>
      </c>
      <c r="I16" s="124">
        <v>-12.551073786133546</v>
      </c>
    </row>
    <row r="17" spans="1:9" x14ac:dyDescent="0.25">
      <c r="A17" s="78" t="s">
        <v>116</v>
      </c>
      <c r="B17" s="123">
        <v>35.006599337248012</v>
      </c>
      <c r="C17" s="39">
        <v>17.83600166244673</v>
      </c>
      <c r="D17" s="39">
        <v>13.331615554089051</v>
      </c>
      <c r="E17" s="124">
        <v>7.8141070888241035</v>
      </c>
      <c r="F17" s="123">
        <v>73.988323642607895</v>
      </c>
      <c r="G17" s="39">
        <v>38.981724305359876</v>
      </c>
      <c r="H17" s="39">
        <v>21.145722642913153</v>
      </c>
      <c r="I17" s="124">
        <v>7.8141070888241035</v>
      </c>
    </row>
    <row r="18" spans="1:9" x14ac:dyDescent="0.25">
      <c r="A18" s="78"/>
      <c r="B18" s="89"/>
      <c r="C18" s="14"/>
      <c r="D18" s="14"/>
      <c r="E18" s="13"/>
      <c r="F18" s="14"/>
      <c r="G18" s="14"/>
      <c r="H18" s="14"/>
      <c r="I18" s="13"/>
    </row>
    <row r="19" spans="1:9" x14ac:dyDescent="0.25">
      <c r="A19" s="78" t="s">
        <v>21</v>
      </c>
      <c r="B19" s="132">
        <f t="shared" ref="B19:I19" si="2">-B8/B7</f>
        <v>0.54427165609512906</v>
      </c>
      <c r="C19" s="8">
        <f t="shared" si="2"/>
        <v>0.82015712363042059</v>
      </c>
      <c r="D19" s="8">
        <f t="shared" si="2"/>
        <v>0.72402664157200924</v>
      </c>
      <c r="E19" s="7">
        <f t="shared" si="2"/>
        <v>0.65937993207010648</v>
      </c>
      <c r="F19" s="8">
        <f t="shared" si="2"/>
        <v>0.68223754768490408</v>
      </c>
      <c r="G19" s="8">
        <f t="shared" si="2"/>
        <v>0.73798482141332933</v>
      </c>
      <c r="H19" s="8">
        <f t="shared" si="2"/>
        <v>0.69393700160965965</v>
      </c>
      <c r="I19" s="7">
        <f t="shared" si="2"/>
        <v>0.65937993207010648</v>
      </c>
    </row>
    <row r="20" spans="1:9" x14ac:dyDescent="0.25">
      <c r="A20" s="78" t="s">
        <v>19</v>
      </c>
      <c r="B20" s="132">
        <f t="shared" ref="B20:I20" si="3">-(B13+B12)/B7</f>
        <v>9.1883556386899157E-2</v>
      </c>
      <c r="C20" s="8">
        <f t="shared" si="3"/>
        <v>-2.1487864040109585E-2</v>
      </c>
      <c r="D20" s="8">
        <f t="shared" si="3"/>
        <v>4.7550829425424337E-2</v>
      </c>
      <c r="E20" s="7">
        <f t="shared" si="3"/>
        <v>0.12516566305566412</v>
      </c>
      <c r="F20" s="8">
        <f t="shared" si="3"/>
        <v>5.9900043340468473E-2</v>
      </c>
      <c r="G20" s="8">
        <f t="shared" si="3"/>
        <v>4.6976605264211491E-2</v>
      </c>
      <c r="H20" s="8">
        <f t="shared" si="3"/>
        <v>8.3676448465676317E-2</v>
      </c>
      <c r="I20" s="7">
        <f t="shared" si="3"/>
        <v>0.12516566305566412</v>
      </c>
    </row>
    <row r="21" spans="1:9" x14ac:dyDescent="0.25">
      <c r="A21" s="78" t="s">
        <v>17</v>
      </c>
      <c r="B21" s="132">
        <f t="shared" ref="B21:I21" si="4">SUM(B19:B20)</f>
        <v>0.63615521248202822</v>
      </c>
      <c r="C21" s="8">
        <f t="shared" si="4"/>
        <v>0.79866925959031099</v>
      </c>
      <c r="D21" s="8">
        <f t="shared" si="4"/>
        <v>0.77157747099743357</v>
      </c>
      <c r="E21" s="7">
        <f t="shared" si="4"/>
        <v>0.7845455951257706</v>
      </c>
      <c r="F21" s="8">
        <f t="shared" si="4"/>
        <v>0.74213759102537258</v>
      </c>
      <c r="G21" s="8">
        <f t="shared" si="4"/>
        <v>0.78496142667754087</v>
      </c>
      <c r="H21" s="8">
        <f t="shared" si="4"/>
        <v>0.777613450075336</v>
      </c>
      <c r="I21" s="7">
        <f t="shared" si="4"/>
        <v>0.7845455951257706</v>
      </c>
    </row>
    <row r="22" spans="1:9" x14ac:dyDescent="0.25">
      <c r="A22" s="78" t="s">
        <v>15</v>
      </c>
      <c r="B22" s="132">
        <f t="shared" ref="B22:I22" si="5">-B9/B7</f>
        <v>0.13607156848780755</v>
      </c>
      <c r="C22" s="8">
        <f t="shared" si="5"/>
        <v>0.14055859168284102</v>
      </c>
      <c r="D22" s="8">
        <f t="shared" si="5"/>
        <v>0.16412943388978887</v>
      </c>
      <c r="E22" s="7">
        <f t="shared" si="5"/>
        <v>0.14335307721113372</v>
      </c>
      <c r="F22" s="8">
        <f t="shared" si="5"/>
        <v>0.14571257563514797</v>
      </c>
      <c r="G22" s="8">
        <f t="shared" si="5"/>
        <v>0.1496081751798424</v>
      </c>
      <c r="H22" s="8">
        <f t="shared" si="5"/>
        <v>0.15445913362227578</v>
      </c>
      <c r="I22" s="7">
        <f t="shared" si="5"/>
        <v>0.14335307721113372</v>
      </c>
    </row>
    <row r="23" spans="1:9" x14ac:dyDescent="0.25">
      <c r="A23" s="79" t="s">
        <v>13</v>
      </c>
      <c r="B23" s="145">
        <f t="shared" ref="B23:I23" si="6">SUM(B21:B22)</f>
        <v>0.77222678096983577</v>
      </c>
      <c r="C23" s="81">
        <f t="shared" si="6"/>
        <v>0.939227851273152</v>
      </c>
      <c r="D23" s="81">
        <f t="shared" si="6"/>
        <v>0.93570690488722241</v>
      </c>
      <c r="E23" s="82">
        <f t="shared" si="6"/>
        <v>0.92789867233690426</v>
      </c>
      <c r="F23" s="81">
        <f t="shared" si="6"/>
        <v>0.88785016666052052</v>
      </c>
      <c r="G23" s="81">
        <f t="shared" si="6"/>
        <v>0.93456960185738325</v>
      </c>
      <c r="H23" s="81">
        <f t="shared" si="6"/>
        <v>0.93207258369761181</v>
      </c>
      <c r="I23" s="82">
        <f t="shared" si="6"/>
        <v>0.92789867233690426</v>
      </c>
    </row>
    <row r="24" spans="1:9" x14ac:dyDescent="0.25">
      <c r="A24" s="27"/>
      <c r="B24" s="46"/>
      <c r="C24" s="46"/>
      <c r="D24" s="46"/>
      <c r="E24" s="8"/>
      <c r="F24" s="84"/>
      <c r="G24" s="46"/>
      <c r="H24" s="46"/>
      <c r="I24" s="46"/>
    </row>
    <row r="25" spans="1:9" x14ac:dyDescent="0.25">
      <c r="A25" s="27"/>
      <c r="B25" s="3"/>
      <c r="C25" s="3"/>
      <c r="D25" s="3"/>
      <c r="E25" s="14"/>
      <c r="F25" s="14"/>
      <c r="G25" s="3"/>
      <c r="H25" s="3"/>
      <c r="I25" s="3"/>
    </row>
    <row r="26" spans="1:9" s="47" customFormat="1" ht="18.75" x14ac:dyDescent="0.3">
      <c r="A26" s="29" t="s">
        <v>122</v>
      </c>
      <c r="B26" s="48"/>
      <c r="C26" s="48"/>
      <c r="D26" s="48"/>
      <c r="E26" s="83"/>
      <c r="F26" s="83"/>
      <c r="G26" s="48"/>
      <c r="H26" s="48"/>
      <c r="I26" s="48"/>
    </row>
    <row r="27" spans="1:9" s="102" customFormat="1" ht="21" customHeight="1" x14ac:dyDescent="0.25">
      <c r="A27" s="107" t="s">
        <v>55</v>
      </c>
      <c r="B27" s="105" t="s">
        <v>54</v>
      </c>
      <c r="C27" s="105" t="s">
        <v>53</v>
      </c>
      <c r="D27" s="105" t="s">
        <v>52</v>
      </c>
      <c r="E27" s="103" t="s">
        <v>51</v>
      </c>
      <c r="F27" s="106" t="s">
        <v>50</v>
      </c>
      <c r="G27" s="106" t="s">
        <v>49</v>
      </c>
      <c r="H27" s="106" t="s">
        <v>48</v>
      </c>
      <c r="I27" s="101" t="s">
        <v>143</v>
      </c>
    </row>
    <row r="28" spans="1:9" x14ac:dyDescent="0.25">
      <c r="A28" s="77" t="s">
        <v>45</v>
      </c>
      <c r="B28" s="123">
        <v>515.15146162230212</v>
      </c>
      <c r="C28" s="39">
        <v>459.83033651813389</v>
      </c>
      <c r="D28" s="39">
        <v>499.40044645356403</v>
      </c>
      <c r="E28" s="124">
        <v>468.036983276</v>
      </c>
      <c r="F28" s="123">
        <v>1942.41922787</v>
      </c>
      <c r="G28" s="39">
        <v>1427.2677662476981</v>
      </c>
      <c r="H28" s="39">
        <v>967.43742972956409</v>
      </c>
      <c r="I28" s="124">
        <v>468.036983276</v>
      </c>
    </row>
    <row r="29" spans="1:9" x14ac:dyDescent="0.25">
      <c r="A29" s="78" t="s">
        <v>44</v>
      </c>
      <c r="B29" s="123">
        <v>-365.31100861326593</v>
      </c>
      <c r="C29" s="39">
        <v>-316.08999685465176</v>
      </c>
      <c r="D29" s="39">
        <v>-323.82523000581295</v>
      </c>
      <c r="E29" s="124">
        <v>-392.83376581885244</v>
      </c>
      <c r="F29" s="123">
        <v>-1398.0600012925831</v>
      </c>
      <c r="G29" s="39">
        <v>-1032.7489926793171</v>
      </c>
      <c r="H29" s="39">
        <v>-716.65899582466545</v>
      </c>
      <c r="I29" s="124">
        <v>-392.83376581885244</v>
      </c>
    </row>
    <row r="30" spans="1:9" x14ac:dyDescent="0.25">
      <c r="A30" s="79" t="s">
        <v>43</v>
      </c>
      <c r="B30" s="125">
        <v>-69.923540063166541</v>
      </c>
      <c r="C30" s="40">
        <v>-59.070217442092243</v>
      </c>
      <c r="D30" s="40">
        <v>-56.736941920797491</v>
      </c>
      <c r="E30" s="126">
        <v>-55.561847015269997</v>
      </c>
      <c r="F30" s="125">
        <v>-241.29254644132629</v>
      </c>
      <c r="G30" s="40">
        <v>-171.36900637815975</v>
      </c>
      <c r="H30" s="40">
        <v>-112.29878893606748</v>
      </c>
      <c r="I30" s="126">
        <v>-55.561847015269997</v>
      </c>
    </row>
    <row r="31" spans="1:9" x14ac:dyDescent="0.25">
      <c r="A31" s="80" t="s">
        <v>117</v>
      </c>
      <c r="B31" s="123">
        <f>SUM(B28:B30)</f>
        <v>79.916912945869655</v>
      </c>
      <c r="C31" s="39">
        <f t="shared" ref="C31:I31" si="7">SUM(C28:C30)</f>
        <v>84.670122221389889</v>
      </c>
      <c r="D31" s="39">
        <f t="shared" si="7"/>
        <v>118.83827452695358</v>
      </c>
      <c r="E31" s="124">
        <f t="shared" si="7"/>
        <v>19.641370441877562</v>
      </c>
      <c r="F31" s="123">
        <f t="shared" si="7"/>
        <v>303.06668013609055</v>
      </c>
      <c r="G31" s="39">
        <f t="shared" si="7"/>
        <v>223.14976719022124</v>
      </c>
      <c r="H31" s="39">
        <f t="shared" si="7"/>
        <v>138.47964496883117</v>
      </c>
      <c r="I31" s="124">
        <f t="shared" si="7"/>
        <v>19.641370441877562</v>
      </c>
    </row>
    <row r="32" spans="1:9" x14ac:dyDescent="0.25">
      <c r="A32" s="78"/>
      <c r="B32" s="123"/>
      <c r="C32" s="39"/>
      <c r="D32" s="39"/>
      <c r="E32" s="124"/>
      <c r="F32" s="123"/>
      <c r="G32" s="39"/>
      <c r="H32" s="39"/>
      <c r="I32" s="124"/>
    </row>
    <row r="33" spans="1:9" x14ac:dyDescent="0.25">
      <c r="A33" s="78" t="s">
        <v>41</v>
      </c>
      <c r="B33" s="123">
        <v>-68.954806839784169</v>
      </c>
      <c r="C33" s="39">
        <v>-56.79114897505071</v>
      </c>
      <c r="D33" s="39">
        <v>-46.440610659485131</v>
      </c>
      <c r="E33" s="124">
        <v>-39.77903628568</v>
      </c>
      <c r="F33" s="123">
        <v>-211.96560276</v>
      </c>
      <c r="G33" s="39">
        <v>-143.01079592021583</v>
      </c>
      <c r="H33" s="39">
        <v>-86.219646945165124</v>
      </c>
      <c r="I33" s="124">
        <v>-39.77903628568</v>
      </c>
    </row>
    <row r="34" spans="1:9" x14ac:dyDescent="0.25">
      <c r="A34" s="79" t="s">
        <v>40</v>
      </c>
      <c r="B34" s="125">
        <v>34.587693595759546</v>
      </c>
      <c r="C34" s="40">
        <v>38.035589296029968</v>
      </c>
      <c r="D34" s="40">
        <v>32.477613404466524</v>
      </c>
      <c r="E34" s="126">
        <v>41.228375102015853</v>
      </c>
      <c r="F34" s="125">
        <v>146.32927139827189</v>
      </c>
      <c r="G34" s="40">
        <v>111.74157780251235</v>
      </c>
      <c r="H34" s="40">
        <v>73.705988506482385</v>
      </c>
      <c r="I34" s="126">
        <v>41.228375102015853</v>
      </c>
    </row>
    <row r="35" spans="1:9" x14ac:dyDescent="0.25">
      <c r="A35" s="85" t="s">
        <v>3</v>
      </c>
      <c r="B35" s="147">
        <f>SUM(B31:B34)</f>
        <v>45.549799701845032</v>
      </c>
      <c r="C35" s="130">
        <f t="shared" ref="C35:I35" si="8">SUM(C31:C34)</f>
        <v>65.91456254236914</v>
      </c>
      <c r="D35" s="130">
        <f t="shared" si="8"/>
        <v>104.87527727193498</v>
      </c>
      <c r="E35" s="131">
        <f t="shared" si="8"/>
        <v>21.090709258213415</v>
      </c>
      <c r="F35" s="129">
        <f t="shared" si="8"/>
        <v>237.43034877436244</v>
      </c>
      <c r="G35" s="130">
        <f t="shared" si="8"/>
        <v>191.88054907251777</v>
      </c>
      <c r="H35" s="130">
        <f t="shared" si="8"/>
        <v>125.96598653014843</v>
      </c>
      <c r="I35" s="131">
        <f t="shared" si="8"/>
        <v>21.090709258213415</v>
      </c>
    </row>
    <row r="36" spans="1:9" x14ac:dyDescent="0.25">
      <c r="A36" s="78"/>
      <c r="B36" s="89"/>
      <c r="C36" s="14"/>
      <c r="D36" s="14"/>
      <c r="E36" s="13"/>
      <c r="F36" s="14"/>
      <c r="G36" s="14"/>
      <c r="H36" s="14"/>
      <c r="I36" s="13"/>
    </row>
    <row r="37" spans="1:9" x14ac:dyDescent="0.25">
      <c r="A37" s="78" t="s">
        <v>23</v>
      </c>
      <c r="B37" s="123">
        <v>-1.1896791453424851</v>
      </c>
      <c r="C37" s="39">
        <v>-1.7755644254497558</v>
      </c>
      <c r="D37" s="39">
        <v>-1.237299991692149</v>
      </c>
      <c r="E37" s="124">
        <v>-3.9849802717535923</v>
      </c>
      <c r="F37" s="123">
        <v>-8.1875238342379824</v>
      </c>
      <c r="G37" s="39">
        <v>-6.9978446888954968</v>
      </c>
      <c r="H37" s="39">
        <v>-5.2222802634457413</v>
      </c>
      <c r="I37" s="124">
        <v>-3.9849802717535923</v>
      </c>
    </row>
    <row r="38" spans="1:9" x14ac:dyDescent="0.25">
      <c r="A38" s="78" t="s">
        <v>116</v>
      </c>
      <c r="B38" s="123">
        <v>7.4460856378361377</v>
      </c>
      <c r="C38" s="39">
        <v>5.6625964468279095</v>
      </c>
      <c r="D38" s="39">
        <v>4.5314554803457803</v>
      </c>
      <c r="E38" s="124">
        <v>0.29461993491701033</v>
      </c>
      <c r="F38" s="123">
        <v>17.934757499926839</v>
      </c>
      <c r="G38" s="39">
        <v>10.488671862090699</v>
      </c>
      <c r="H38" s="39">
        <v>4.8260754152627907</v>
      </c>
      <c r="I38" s="124">
        <v>0.29461993491701033</v>
      </c>
    </row>
    <row r="39" spans="1:9" x14ac:dyDescent="0.25">
      <c r="A39" s="78"/>
      <c r="B39" s="89"/>
      <c r="C39" s="14"/>
      <c r="D39" s="14"/>
      <c r="E39" s="13"/>
      <c r="F39" s="14"/>
      <c r="G39" s="14"/>
      <c r="H39" s="14"/>
      <c r="I39" s="13"/>
    </row>
    <row r="40" spans="1:9" x14ac:dyDescent="0.25">
      <c r="A40" s="78" t="s">
        <v>21</v>
      </c>
      <c r="B40" s="132">
        <f t="shared" ref="B40:I40" si="9">-B29/B28</f>
        <v>0.70913320805271063</v>
      </c>
      <c r="C40" s="8">
        <f t="shared" si="9"/>
        <v>0.68740570543497936</v>
      </c>
      <c r="D40" s="8">
        <f t="shared" si="9"/>
        <v>0.64842799461919054</v>
      </c>
      <c r="E40" s="7">
        <f t="shared" si="9"/>
        <v>0.83932206183629632</v>
      </c>
      <c r="F40" s="8">
        <f t="shared" si="9"/>
        <v>0.71975193677713678</v>
      </c>
      <c r="G40" s="8">
        <f t="shared" si="9"/>
        <v>0.72358461187309309</v>
      </c>
      <c r="H40" s="8">
        <f t="shared" si="9"/>
        <v>0.74078072007716211</v>
      </c>
      <c r="I40" s="7">
        <f t="shared" si="9"/>
        <v>0.83932206183629632</v>
      </c>
    </row>
    <row r="41" spans="1:9" x14ac:dyDescent="0.25">
      <c r="A41" s="78" t="s">
        <v>19</v>
      </c>
      <c r="B41" s="132">
        <f t="shared" ref="B41:I41" si="10">-(B34+B33)/B28</f>
        <v>6.6712638523428749E-2</v>
      </c>
      <c r="C41" s="8">
        <f t="shared" si="10"/>
        <v>4.0787999811058781E-2</v>
      </c>
      <c r="D41" s="8">
        <f t="shared" si="10"/>
        <v>2.7959520969945577E-2</v>
      </c>
      <c r="E41" s="7">
        <f t="shared" si="10"/>
        <v>-3.0966331040578952E-3</v>
      </c>
      <c r="F41" s="8">
        <f t="shared" si="10"/>
        <v>3.3791022257179254E-2</v>
      </c>
      <c r="G41" s="8">
        <f t="shared" si="10"/>
        <v>2.1908445532901354E-2</v>
      </c>
      <c r="H41" s="8">
        <f t="shared" si="10"/>
        <v>1.2934850414233805E-2</v>
      </c>
      <c r="I41" s="7">
        <f t="shared" si="10"/>
        <v>-3.0966331040578952E-3</v>
      </c>
    </row>
    <row r="42" spans="1:9" x14ac:dyDescent="0.25">
      <c r="A42" s="78" t="s">
        <v>17</v>
      </c>
      <c r="B42" s="132">
        <f t="shared" ref="B42:I42" si="11">SUM(B40:B41)</f>
        <v>0.77584584657613942</v>
      </c>
      <c r="C42" s="8">
        <f t="shared" si="11"/>
        <v>0.7281937052460381</v>
      </c>
      <c r="D42" s="8">
        <f t="shared" si="11"/>
        <v>0.67638751558913612</v>
      </c>
      <c r="E42" s="7">
        <f t="shared" si="11"/>
        <v>0.83622542873223837</v>
      </c>
      <c r="F42" s="8">
        <f t="shared" si="11"/>
        <v>0.75354295903431601</v>
      </c>
      <c r="G42" s="8">
        <f t="shared" si="11"/>
        <v>0.74549305740599447</v>
      </c>
      <c r="H42" s="8">
        <f t="shared" si="11"/>
        <v>0.75371557049139593</v>
      </c>
      <c r="I42" s="7">
        <f t="shared" si="11"/>
        <v>0.83622542873223837</v>
      </c>
    </row>
    <row r="43" spans="1:9" x14ac:dyDescent="0.25">
      <c r="A43" s="78" t="s">
        <v>15</v>
      </c>
      <c r="B43" s="132">
        <f t="shared" ref="B43:I43" si="12">-B30/B28</f>
        <v>0.13573394481491924</v>
      </c>
      <c r="C43" s="8">
        <f t="shared" si="12"/>
        <v>0.12846089688074058</v>
      </c>
      <c r="D43" s="8">
        <f t="shared" si="12"/>
        <v>0.1136101145357568</v>
      </c>
      <c r="E43" s="7">
        <f t="shared" si="12"/>
        <v>0.11871251418289171</v>
      </c>
      <c r="F43" s="8">
        <f t="shared" si="12"/>
        <v>0.12422269249564659</v>
      </c>
      <c r="G43" s="8">
        <f t="shared" si="12"/>
        <v>0.12006787403928464</v>
      </c>
      <c r="H43" s="8">
        <f t="shared" si="12"/>
        <v>0.1160786067244259</v>
      </c>
      <c r="I43" s="7">
        <f t="shared" si="12"/>
        <v>0.11871251418289171</v>
      </c>
    </row>
    <row r="44" spans="1:9" x14ac:dyDescent="0.25">
      <c r="A44" s="79" t="s">
        <v>13</v>
      </c>
      <c r="B44" s="145">
        <f t="shared" ref="B44:I44" si="13">SUM(B42:B43)</f>
        <v>0.9115797913910586</v>
      </c>
      <c r="C44" s="81">
        <f t="shared" si="13"/>
        <v>0.85665460212677869</v>
      </c>
      <c r="D44" s="81">
        <f t="shared" si="13"/>
        <v>0.78999763012489288</v>
      </c>
      <c r="E44" s="82">
        <f t="shared" si="13"/>
        <v>0.95493794291513012</v>
      </c>
      <c r="F44" s="81">
        <f t="shared" si="13"/>
        <v>0.87776565152996255</v>
      </c>
      <c r="G44" s="81">
        <f t="shared" si="13"/>
        <v>0.86556093144527912</v>
      </c>
      <c r="H44" s="81">
        <f t="shared" si="13"/>
        <v>0.86979417721582186</v>
      </c>
      <c r="I44" s="82">
        <f t="shared" si="13"/>
        <v>0.95493794291513012</v>
      </c>
    </row>
    <row r="45" spans="1:9" x14ac:dyDescent="0.25">
      <c r="A45" s="27"/>
      <c r="B45" s="46"/>
      <c r="C45" s="46"/>
      <c r="D45" s="46"/>
      <c r="E45" s="8"/>
      <c r="F45" s="84"/>
      <c r="G45" s="46"/>
      <c r="H45" s="46"/>
      <c r="I45" s="46"/>
    </row>
    <row r="46" spans="1:9" x14ac:dyDescent="0.25">
      <c r="A46" s="27"/>
      <c r="B46" s="3"/>
      <c r="C46" s="3"/>
      <c r="D46" s="3"/>
      <c r="E46" s="14"/>
      <c r="F46" s="14"/>
      <c r="G46" s="3"/>
      <c r="H46" s="3"/>
      <c r="I46" s="3"/>
    </row>
    <row r="47" spans="1:9" s="47" customFormat="1" ht="18.75" x14ac:dyDescent="0.3">
      <c r="A47" s="29" t="s">
        <v>121</v>
      </c>
      <c r="B47" s="48"/>
      <c r="C47" s="48"/>
      <c r="D47" s="48"/>
      <c r="E47" s="83"/>
      <c r="F47" s="83"/>
      <c r="G47" s="48"/>
      <c r="H47" s="48"/>
      <c r="I47" s="48"/>
    </row>
    <row r="48" spans="1:9" s="102" customFormat="1" ht="21" customHeight="1" x14ac:dyDescent="0.25">
      <c r="A48" s="107" t="s">
        <v>55</v>
      </c>
      <c r="B48" s="105" t="s">
        <v>54</v>
      </c>
      <c r="C48" s="105" t="s">
        <v>53</v>
      </c>
      <c r="D48" s="105" t="s">
        <v>52</v>
      </c>
      <c r="E48" s="103" t="s">
        <v>51</v>
      </c>
      <c r="F48" s="106" t="s">
        <v>50</v>
      </c>
      <c r="G48" s="106" t="s">
        <v>49</v>
      </c>
      <c r="H48" s="106" t="s">
        <v>48</v>
      </c>
      <c r="I48" s="101" t="s">
        <v>143</v>
      </c>
    </row>
    <row r="49" spans="1:9" x14ac:dyDescent="0.25">
      <c r="A49" s="77" t="s">
        <v>45</v>
      </c>
      <c r="B49" s="123">
        <v>407.20564825999998</v>
      </c>
      <c r="C49" s="39">
        <v>391.08703650000001</v>
      </c>
      <c r="D49" s="39">
        <v>388.79680038000004</v>
      </c>
      <c r="E49" s="124">
        <v>395.44825866999992</v>
      </c>
      <c r="F49" s="123">
        <v>1582.5377438099999</v>
      </c>
      <c r="G49" s="39">
        <v>1175.3320955500001</v>
      </c>
      <c r="H49" s="39">
        <v>784.2450590499999</v>
      </c>
      <c r="I49" s="124">
        <v>395.44825866999992</v>
      </c>
    </row>
    <row r="50" spans="1:9" x14ac:dyDescent="0.25">
      <c r="A50" s="78" t="s">
        <v>44</v>
      </c>
      <c r="B50" s="123">
        <v>-431.72169439416922</v>
      </c>
      <c r="C50" s="39">
        <v>-251.14711869674727</v>
      </c>
      <c r="D50" s="39">
        <v>-281.36031903892052</v>
      </c>
      <c r="E50" s="124">
        <v>-327.27551373176448</v>
      </c>
      <c r="F50" s="123">
        <v>-1291.5046458616016</v>
      </c>
      <c r="G50" s="39">
        <v>-859.78295146743221</v>
      </c>
      <c r="H50" s="39">
        <v>-608.63583277068494</v>
      </c>
      <c r="I50" s="124">
        <v>-327.27551373176448</v>
      </c>
    </row>
    <row r="51" spans="1:9" x14ac:dyDescent="0.25">
      <c r="A51" s="79" t="s">
        <v>43</v>
      </c>
      <c r="B51" s="125">
        <v>-25.608088720352754</v>
      </c>
      <c r="C51" s="40">
        <v>-25.120139590329508</v>
      </c>
      <c r="D51" s="40">
        <v>-22.248969873377053</v>
      </c>
      <c r="E51" s="126">
        <v>-27.375589240000004</v>
      </c>
      <c r="F51" s="125">
        <v>-100.35278742405933</v>
      </c>
      <c r="G51" s="40">
        <v>-74.744698703706547</v>
      </c>
      <c r="H51" s="40">
        <v>-49.62455911337706</v>
      </c>
      <c r="I51" s="126">
        <v>-27.375589240000004</v>
      </c>
    </row>
    <row r="52" spans="1:9" x14ac:dyDescent="0.25">
      <c r="A52" s="80" t="s">
        <v>117</v>
      </c>
      <c r="B52" s="123">
        <f>SUM(B49:B51)</f>
        <v>-50.124134854521998</v>
      </c>
      <c r="C52" s="39">
        <f t="shared" ref="C52:I52" si="14">SUM(C49:C51)</f>
        <v>114.81977821292324</v>
      </c>
      <c r="D52" s="39">
        <f t="shared" si="14"/>
        <v>85.187511467702464</v>
      </c>
      <c r="E52" s="124">
        <f t="shared" si="14"/>
        <v>40.797155698235436</v>
      </c>
      <c r="F52" s="123">
        <f t="shared" si="14"/>
        <v>190.68031052433901</v>
      </c>
      <c r="G52" s="39">
        <f t="shared" si="14"/>
        <v>240.80444537886132</v>
      </c>
      <c r="H52" s="39">
        <f t="shared" si="14"/>
        <v>125.98466716593789</v>
      </c>
      <c r="I52" s="124">
        <f t="shared" si="14"/>
        <v>40.797155698235436</v>
      </c>
    </row>
    <row r="53" spans="1:9" x14ac:dyDescent="0.25">
      <c r="A53" s="78"/>
      <c r="B53" s="123"/>
      <c r="C53" s="39"/>
      <c r="D53" s="39"/>
      <c r="E53" s="124"/>
      <c r="F53" s="123"/>
      <c r="G53" s="39"/>
      <c r="H53" s="39"/>
      <c r="I53" s="124"/>
    </row>
    <row r="54" spans="1:9" x14ac:dyDescent="0.25">
      <c r="A54" s="78" t="s">
        <v>41</v>
      </c>
      <c r="B54" s="123">
        <v>-36.098112399999977</v>
      </c>
      <c r="C54" s="39">
        <v>-35.982453610000022</v>
      </c>
      <c r="D54" s="39">
        <v>-36.115609339999992</v>
      </c>
      <c r="E54" s="124">
        <v>-36.129016020000002</v>
      </c>
      <c r="F54" s="123">
        <v>-144.32519136999997</v>
      </c>
      <c r="G54" s="39">
        <v>-108.22707897000001</v>
      </c>
      <c r="H54" s="39">
        <v>-72.244625359999986</v>
      </c>
      <c r="I54" s="124">
        <v>-36.129016020000002</v>
      </c>
    </row>
    <row r="55" spans="1:9" x14ac:dyDescent="0.25">
      <c r="A55" s="79" t="s">
        <v>40</v>
      </c>
      <c r="B55" s="125">
        <v>72.388138440141063</v>
      </c>
      <c r="C55" s="40">
        <v>21.292635396119564</v>
      </c>
      <c r="D55" s="40">
        <v>24.957234497476342</v>
      </c>
      <c r="E55" s="126">
        <v>21.301679154748889</v>
      </c>
      <c r="F55" s="125">
        <v>139.93968748848587</v>
      </c>
      <c r="G55" s="40">
        <v>67.551549048344796</v>
      </c>
      <c r="H55" s="40">
        <v>46.258913652225239</v>
      </c>
      <c r="I55" s="126">
        <v>21.301679154748889</v>
      </c>
    </row>
    <row r="56" spans="1:9" x14ac:dyDescent="0.25">
      <c r="A56" s="85" t="s">
        <v>3</v>
      </c>
      <c r="B56" s="129">
        <f t="shared" ref="B56:I56" si="15">SUM(B52:B55)</f>
        <v>-13.834108814380912</v>
      </c>
      <c r="C56" s="130">
        <f t="shared" si="15"/>
        <v>100.12995999904278</v>
      </c>
      <c r="D56" s="130">
        <f t="shared" si="15"/>
        <v>74.029136625178808</v>
      </c>
      <c r="E56" s="131">
        <f t="shared" si="15"/>
        <v>25.969818832984323</v>
      </c>
      <c r="F56" s="129">
        <f t="shared" si="15"/>
        <v>186.29480664282491</v>
      </c>
      <c r="G56" s="130">
        <f t="shared" si="15"/>
        <v>200.12891545720612</v>
      </c>
      <c r="H56" s="130">
        <f t="shared" si="15"/>
        <v>99.998955458163152</v>
      </c>
      <c r="I56" s="131">
        <f t="shared" si="15"/>
        <v>25.969818832984323</v>
      </c>
    </row>
    <row r="57" spans="1:9" x14ac:dyDescent="0.25">
      <c r="A57" s="78"/>
      <c r="B57" s="148"/>
      <c r="C57" s="14"/>
      <c r="D57" s="14"/>
      <c r="E57" s="13"/>
      <c r="F57" s="14"/>
      <c r="G57" s="14"/>
      <c r="H57" s="14"/>
      <c r="I57" s="13"/>
    </row>
    <row r="58" spans="1:9" x14ac:dyDescent="0.25">
      <c r="A58" s="78" t="s">
        <v>23</v>
      </c>
      <c r="B58" s="123">
        <v>-9.2200055544000019</v>
      </c>
      <c r="C58" s="39">
        <v>-2.0130428231999793</v>
      </c>
      <c r="D58" s="39">
        <v>-2.3539132439999961</v>
      </c>
      <c r="E58" s="124">
        <v>-2.7882776124000088</v>
      </c>
      <c r="F58" s="123">
        <v>-16.375239233999988</v>
      </c>
      <c r="G58" s="39">
        <v>-7.1552336795999842</v>
      </c>
      <c r="H58" s="39">
        <v>-5.1421908564000054</v>
      </c>
      <c r="I58" s="124">
        <v>-2.7882776124000088</v>
      </c>
    </row>
    <row r="59" spans="1:9" x14ac:dyDescent="0.25">
      <c r="A59" s="78" t="s">
        <v>116</v>
      </c>
      <c r="B59" s="123">
        <v>21.348727770371831</v>
      </c>
      <c r="C59" s="39">
        <v>11.064833922572294</v>
      </c>
      <c r="D59" s="39">
        <v>8.7044159725559798</v>
      </c>
      <c r="E59" s="124">
        <v>5.2384430453843871</v>
      </c>
      <c r="F59" s="123">
        <v>46.356420710884493</v>
      </c>
      <c r="G59" s="39">
        <v>25.007692940512662</v>
      </c>
      <c r="H59" s="39">
        <v>13.942859017940368</v>
      </c>
      <c r="I59" s="124">
        <v>5.2384430453843871</v>
      </c>
    </row>
    <row r="60" spans="1:9" x14ac:dyDescent="0.25">
      <c r="A60" s="78"/>
      <c r="B60" s="89"/>
      <c r="C60" s="14"/>
      <c r="D60" s="14"/>
      <c r="E60" s="13"/>
      <c r="I60" s="12"/>
    </row>
    <row r="61" spans="1:9" x14ac:dyDescent="0.25">
      <c r="A61" s="78" t="s">
        <v>21</v>
      </c>
      <c r="B61" s="132">
        <f t="shared" ref="B61:E61" si="16">-B50/B49</f>
        <v>1.0602055650232922</v>
      </c>
      <c r="C61" s="8">
        <f t="shared" si="16"/>
        <v>0.64217704822017863</v>
      </c>
      <c r="D61" s="8">
        <f t="shared" si="16"/>
        <v>0.72366932743254608</v>
      </c>
      <c r="E61" s="7">
        <f t="shared" si="16"/>
        <v>0.82760641008378966</v>
      </c>
      <c r="F61" s="8">
        <f t="shared" ref="F61:I61" si="17">-F50/F49</f>
        <v>0.81609721531966195</v>
      </c>
      <c r="G61" s="8">
        <f t="shared" si="17"/>
        <v>0.73152341769846274</v>
      </c>
      <c r="H61" s="8">
        <f t="shared" si="17"/>
        <v>0.77607863224278351</v>
      </c>
      <c r="I61" s="7">
        <f t="shared" si="17"/>
        <v>0.82760641008378966</v>
      </c>
    </row>
    <row r="62" spans="1:9" x14ac:dyDescent="0.25">
      <c r="A62" s="78" t="s">
        <v>19</v>
      </c>
      <c r="B62" s="132">
        <f t="shared" ref="B62:E62" si="18">-(B55+B54)/B49</f>
        <v>-8.9119652920359241E-2</v>
      </c>
      <c r="C62" s="8">
        <f t="shared" si="18"/>
        <v>3.7561506372969372E-2</v>
      </c>
      <c r="D62" s="8">
        <f t="shared" si="18"/>
        <v>2.8699759955888884E-2</v>
      </c>
      <c r="E62" s="7">
        <f t="shared" si="18"/>
        <v>3.7495011142847055E-2</v>
      </c>
      <c r="F62" s="8">
        <f t="shared" ref="F62:I62" si="19">-(F55+F54)/F49</f>
        <v>2.7711843832273378E-3</v>
      </c>
      <c r="G62" s="8">
        <f t="shared" si="19"/>
        <v>3.4607690945954284E-2</v>
      </c>
      <c r="H62" s="8">
        <f t="shared" si="19"/>
        <v>3.3134683359373279E-2</v>
      </c>
      <c r="I62" s="7">
        <f t="shared" si="19"/>
        <v>3.7495011142847055E-2</v>
      </c>
    </row>
    <row r="63" spans="1:9" x14ac:dyDescent="0.25">
      <c r="A63" s="78" t="s">
        <v>17</v>
      </c>
      <c r="B63" s="132">
        <f t="shared" ref="B63:E63" si="20">SUM(B61:B62)</f>
        <v>0.97108591210293294</v>
      </c>
      <c r="C63" s="8">
        <f t="shared" si="20"/>
        <v>0.67973855459314803</v>
      </c>
      <c r="D63" s="8">
        <f t="shared" si="20"/>
        <v>0.752369087388435</v>
      </c>
      <c r="E63" s="7">
        <f t="shared" si="20"/>
        <v>0.86510142122663669</v>
      </c>
      <c r="F63" s="8">
        <f t="shared" ref="F63:I63" si="21">SUM(F61:F62)</f>
        <v>0.81886839970288927</v>
      </c>
      <c r="G63" s="8">
        <f t="shared" si="21"/>
        <v>0.76613110864441702</v>
      </c>
      <c r="H63" s="8">
        <f t="shared" si="21"/>
        <v>0.80921331560215681</v>
      </c>
      <c r="I63" s="7">
        <f t="shared" si="21"/>
        <v>0.86510142122663669</v>
      </c>
    </row>
    <row r="64" spans="1:9" x14ac:dyDescent="0.25">
      <c r="A64" s="78" t="s">
        <v>15</v>
      </c>
      <c r="B64" s="132">
        <f t="shared" ref="B64:E64" si="22">-B51/B49</f>
        <v>6.2887361287292456E-2</v>
      </c>
      <c r="C64" s="8">
        <f t="shared" si="22"/>
        <v>6.4231583371159653E-2</v>
      </c>
      <c r="D64" s="8">
        <f t="shared" si="22"/>
        <v>5.7225187685782081E-2</v>
      </c>
      <c r="E64" s="7">
        <f t="shared" si="22"/>
        <v>6.9226728503171464E-2</v>
      </c>
      <c r="F64" s="8">
        <f t="shared" ref="F64:I64" si="23">-F51/F49</f>
        <v>6.3412571242981816E-2</v>
      </c>
      <c r="G64" s="8">
        <f t="shared" si="23"/>
        <v>6.3594535524642115E-2</v>
      </c>
      <c r="H64" s="8">
        <f t="shared" si="23"/>
        <v>6.3276852739741929E-2</v>
      </c>
      <c r="I64" s="7">
        <f t="shared" si="23"/>
        <v>6.9226728503171464E-2</v>
      </c>
    </row>
    <row r="65" spans="1:9" x14ac:dyDescent="0.25">
      <c r="A65" s="79" t="s">
        <v>13</v>
      </c>
      <c r="B65" s="145">
        <f t="shared" ref="B65:E65" si="24">SUM(B63:B64)</f>
        <v>1.0339732733902254</v>
      </c>
      <c r="C65" s="81">
        <f t="shared" si="24"/>
        <v>0.74397013796430767</v>
      </c>
      <c r="D65" s="81">
        <f t="shared" si="24"/>
        <v>0.80959427507421711</v>
      </c>
      <c r="E65" s="82">
        <f t="shared" si="24"/>
        <v>0.93432814972980816</v>
      </c>
      <c r="F65" s="81">
        <f t="shared" ref="F65:I65" si="25">SUM(F63:F64)</f>
        <v>0.8822809709458711</v>
      </c>
      <c r="G65" s="81">
        <f t="shared" si="25"/>
        <v>0.82972564416905914</v>
      </c>
      <c r="H65" s="81">
        <f t="shared" si="25"/>
        <v>0.87249016834189874</v>
      </c>
      <c r="I65" s="82">
        <f t="shared" si="25"/>
        <v>0.93432814972980816</v>
      </c>
    </row>
    <row r="66" spans="1:9" x14ac:dyDescent="0.25">
      <c r="A66" s="27"/>
      <c r="B66" s="46"/>
      <c r="C66" s="46"/>
      <c r="D66" s="46"/>
      <c r="E66" s="8"/>
    </row>
    <row r="67" spans="1:9" x14ac:dyDescent="0.25">
      <c r="A67" s="27"/>
      <c r="B67" s="3"/>
      <c r="C67" s="3"/>
      <c r="D67" s="3"/>
      <c r="E67" s="14"/>
      <c r="F67" s="14"/>
      <c r="G67" s="3"/>
      <c r="H67" s="3"/>
      <c r="I67" s="3"/>
    </row>
    <row r="68" spans="1:9" s="47" customFormat="1" ht="18.75" x14ac:dyDescent="0.3">
      <c r="A68" s="29" t="s">
        <v>120</v>
      </c>
      <c r="B68" s="48"/>
      <c r="C68" s="48"/>
      <c r="D68" s="48"/>
      <c r="E68" s="83"/>
      <c r="F68" s="83"/>
      <c r="G68" s="48"/>
      <c r="H68" s="48"/>
      <c r="I68" s="48"/>
    </row>
    <row r="69" spans="1:9" s="102" customFormat="1" ht="21" customHeight="1" x14ac:dyDescent="0.25">
      <c r="A69" s="107" t="s">
        <v>55</v>
      </c>
      <c r="B69" s="105" t="s">
        <v>54</v>
      </c>
      <c r="C69" s="105" t="s">
        <v>53</v>
      </c>
      <c r="D69" s="105" t="s">
        <v>52</v>
      </c>
      <c r="E69" s="103" t="s">
        <v>51</v>
      </c>
      <c r="F69" s="106" t="s">
        <v>50</v>
      </c>
      <c r="G69" s="106" t="s">
        <v>49</v>
      </c>
      <c r="H69" s="106" t="s">
        <v>48</v>
      </c>
      <c r="I69" s="101" t="s">
        <v>143</v>
      </c>
    </row>
    <row r="70" spans="1:9" x14ac:dyDescent="0.25">
      <c r="A70" s="77" t="s">
        <v>45</v>
      </c>
      <c r="B70" s="123">
        <v>274.68212942015157</v>
      </c>
      <c r="C70" s="39">
        <v>262.8016077325737</v>
      </c>
      <c r="D70" s="39">
        <v>258.15293510333385</v>
      </c>
      <c r="E70" s="124">
        <v>244.79462398885397</v>
      </c>
      <c r="F70" s="123">
        <v>1040.431296244913</v>
      </c>
      <c r="G70" s="39">
        <v>765.74916682476146</v>
      </c>
      <c r="H70" s="39">
        <v>502.94755909218782</v>
      </c>
      <c r="I70" s="124">
        <v>244.79462398885397</v>
      </c>
    </row>
    <row r="71" spans="1:9" x14ac:dyDescent="0.25">
      <c r="A71" s="78" t="s">
        <v>44</v>
      </c>
      <c r="B71" s="123">
        <v>-268.6210251529356</v>
      </c>
      <c r="C71" s="39">
        <v>-236.75096317053493</v>
      </c>
      <c r="D71" s="39">
        <v>-209.07985474212825</v>
      </c>
      <c r="E71" s="124">
        <v>-223.37759548855621</v>
      </c>
      <c r="F71" s="123">
        <v>-937.82943855415499</v>
      </c>
      <c r="G71" s="39">
        <v>-669.20841340121933</v>
      </c>
      <c r="H71" s="39">
        <v>-432.45745023068446</v>
      </c>
      <c r="I71" s="124">
        <v>-223.37759548855621</v>
      </c>
    </row>
    <row r="72" spans="1:9" x14ac:dyDescent="0.25">
      <c r="A72" s="79" t="s">
        <v>43</v>
      </c>
      <c r="B72" s="125">
        <v>-33.094871770308174</v>
      </c>
      <c r="C72" s="40">
        <v>-18.734357568020435</v>
      </c>
      <c r="D72" s="40">
        <v>-16.557780778488794</v>
      </c>
      <c r="E72" s="126">
        <v>-18.792562759467998</v>
      </c>
      <c r="F72" s="125">
        <v>-87.179572876285391</v>
      </c>
      <c r="G72" s="40">
        <v>-54.084701105977231</v>
      </c>
      <c r="H72" s="40">
        <v>-35.350343537956789</v>
      </c>
      <c r="I72" s="126">
        <v>-18.792562759467998</v>
      </c>
    </row>
    <row r="73" spans="1:9" x14ac:dyDescent="0.25">
      <c r="A73" s="80" t="s">
        <v>117</v>
      </c>
      <c r="B73" s="123">
        <f t="shared" ref="B73:I73" si="26">SUM(B70:B72)</f>
        <v>-27.033767503092207</v>
      </c>
      <c r="C73" s="39">
        <f t="shared" si="26"/>
        <v>7.3162869940183342</v>
      </c>
      <c r="D73" s="39">
        <f t="shared" si="26"/>
        <v>32.515299582716807</v>
      </c>
      <c r="E73" s="124">
        <f t="shared" si="26"/>
        <v>2.6244657408297627</v>
      </c>
      <c r="F73" s="123">
        <f t="shared" si="26"/>
        <v>15.422284814472647</v>
      </c>
      <c r="G73" s="39">
        <f t="shared" si="26"/>
        <v>42.456052317564897</v>
      </c>
      <c r="H73" s="39">
        <f t="shared" si="26"/>
        <v>35.13976532354657</v>
      </c>
      <c r="I73" s="124">
        <f t="shared" si="26"/>
        <v>2.6244657408297627</v>
      </c>
    </row>
    <row r="74" spans="1:9" x14ac:dyDescent="0.25">
      <c r="A74" s="78"/>
      <c r="B74" s="123"/>
      <c r="C74" s="39"/>
      <c r="D74" s="39"/>
      <c r="E74" s="124"/>
      <c r="F74" s="123"/>
      <c r="G74" s="39"/>
      <c r="H74" s="39"/>
      <c r="I74" s="124"/>
    </row>
    <row r="75" spans="1:9" x14ac:dyDescent="0.25">
      <c r="A75" s="78" t="s">
        <v>41</v>
      </c>
      <c r="B75" s="123">
        <v>-28.137075620000008</v>
      </c>
      <c r="C75" s="39">
        <v>-27.545022949999996</v>
      </c>
      <c r="D75" s="39">
        <v>-27.858180450000006</v>
      </c>
      <c r="E75" s="124">
        <v>-24.832465450000001</v>
      </c>
      <c r="F75" s="123">
        <v>-108.37274447000001</v>
      </c>
      <c r="G75" s="39">
        <v>-80.235668849999996</v>
      </c>
      <c r="H75" s="39">
        <v>-52.690645900000007</v>
      </c>
      <c r="I75" s="124">
        <v>-24.832465450000001</v>
      </c>
    </row>
    <row r="76" spans="1:9" x14ac:dyDescent="0.25">
      <c r="A76" s="79" t="s">
        <v>40</v>
      </c>
      <c r="B76" s="125">
        <v>62.959187247223966</v>
      </c>
      <c r="C76" s="40">
        <v>44.705274392622584</v>
      </c>
      <c r="D76" s="40">
        <v>35.351345174048362</v>
      </c>
      <c r="E76" s="126">
        <v>6.224854363443054</v>
      </c>
      <c r="F76" s="125">
        <v>149.24066117733798</v>
      </c>
      <c r="G76" s="40">
        <v>86.281473930113975</v>
      </c>
      <c r="H76" s="40">
        <v>41.576199537491398</v>
      </c>
      <c r="I76" s="126">
        <v>6.224854363443054</v>
      </c>
    </row>
    <row r="77" spans="1:9" x14ac:dyDescent="0.25">
      <c r="A77" s="85" t="s">
        <v>3</v>
      </c>
      <c r="B77" s="129">
        <f t="shared" ref="B77:I77" si="27">SUM(B73:B76)</f>
        <v>7.7883441241317541</v>
      </c>
      <c r="C77" s="130">
        <f t="shared" si="27"/>
        <v>24.476538436640922</v>
      </c>
      <c r="D77" s="130">
        <f t="shared" si="27"/>
        <v>40.008464306765163</v>
      </c>
      <c r="E77" s="131">
        <f t="shared" si="27"/>
        <v>-15.983145345727184</v>
      </c>
      <c r="F77" s="129">
        <f t="shared" si="27"/>
        <v>56.290201521810616</v>
      </c>
      <c r="G77" s="130">
        <f t="shared" si="27"/>
        <v>48.501857397678876</v>
      </c>
      <c r="H77" s="130">
        <f t="shared" si="27"/>
        <v>24.025318961037961</v>
      </c>
      <c r="I77" s="131">
        <f t="shared" si="27"/>
        <v>-15.983145345727184</v>
      </c>
    </row>
    <row r="78" spans="1:9" x14ac:dyDescent="0.25">
      <c r="A78" s="78"/>
      <c r="B78" s="148"/>
      <c r="C78" s="14"/>
      <c r="D78" s="14"/>
      <c r="E78" s="13"/>
      <c r="F78" s="14"/>
      <c r="G78" s="14"/>
      <c r="H78" s="14"/>
      <c r="I78" s="13"/>
    </row>
    <row r="79" spans="1:9" x14ac:dyDescent="0.25">
      <c r="A79" s="78" t="s">
        <v>23</v>
      </c>
      <c r="B79" s="123">
        <v>-2.4058825443547454</v>
      </c>
      <c r="C79" s="39">
        <v>-3.7177232236325475</v>
      </c>
      <c r="D79" s="39">
        <v>4.1850609314106819</v>
      </c>
      <c r="E79" s="124">
        <v>1.0296244849127929</v>
      </c>
      <c r="F79" s="123">
        <v>-0.90892035166381646</v>
      </c>
      <c r="G79" s="39">
        <v>1.4969621926909289</v>
      </c>
      <c r="H79" s="39">
        <v>5.2146854163234764</v>
      </c>
      <c r="I79" s="124">
        <v>1.0296244849127929</v>
      </c>
    </row>
    <row r="80" spans="1:9" x14ac:dyDescent="0.25">
      <c r="A80" s="78" t="s">
        <v>116</v>
      </c>
      <c r="B80" s="123">
        <v>9.9721289486430216</v>
      </c>
      <c r="C80" s="39">
        <v>6.2390182457202599</v>
      </c>
      <c r="D80" s="39">
        <v>-5.1116153394905632</v>
      </c>
      <c r="E80" s="124">
        <v>-0.46585914002596468</v>
      </c>
      <c r="F80" s="123">
        <v>10.633672714846751</v>
      </c>
      <c r="G80" s="39">
        <v>0.66154376620372934</v>
      </c>
      <c r="H80" s="39">
        <v>-5.577474479516531</v>
      </c>
      <c r="I80" s="124">
        <v>-0.46585914002596468</v>
      </c>
    </row>
    <row r="81" spans="1:9" x14ac:dyDescent="0.25">
      <c r="A81" s="78"/>
      <c r="B81" s="89"/>
      <c r="C81" s="14"/>
      <c r="D81" s="14"/>
      <c r="E81" s="13"/>
      <c r="F81" s="14"/>
      <c r="G81" s="14"/>
      <c r="H81" s="14"/>
      <c r="I81" s="13"/>
    </row>
    <row r="82" spans="1:9" x14ac:dyDescent="0.25">
      <c r="A82" s="78" t="s">
        <v>21</v>
      </c>
      <c r="B82" s="132">
        <f t="shared" ref="B82:I82" si="28">-B71/B70</f>
        <v>0.97793411504413907</v>
      </c>
      <c r="C82" s="8">
        <f t="shared" si="28"/>
        <v>0.90087334401489716</v>
      </c>
      <c r="D82" s="8">
        <f t="shared" si="28"/>
        <v>0.80990694395334861</v>
      </c>
      <c r="E82" s="7">
        <f t="shared" si="28"/>
        <v>0.91251021713094105</v>
      </c>
      <c r="F82" s="8">
        <f t="shared" si="28"/>
        <v>0.90138526391789164</v>
      </c>
      <c r="G82" s="8">
        <f t="shared" si="28"/>
        <v>0.87392640095991758</v>
      </c>
      <c r="H82" s="8">
        <f t="shared" si="28"/>
        <v>0.85984600663191035</v>
      </c>
      <c r="I82" s="7">
        <f t="shared" si="28"/>
        <v>0.91251021713094105</v>
      </c>
    </row>
    <row r="83" spans="1:9" x14ac:dyDescent="0.25">
      <c r="A83" s="78" t="s">
        <v>19</v>
      </c>
      <c r="B83" s="132">
        <f t="shared" ref="B83:I83" si="29">-(B76+B75)/B70</f>
        <v>-0.12677239578975427</v>
      </c>
      <c r="C83" s="8">
        <f t="shared" si="29"/>
        <v>-6.529736096624196E-2</v>
      </c>
      <c r="D83" s="8">
        <f t="shared" si="29"/>
        <v>-2.9026068291840186E-2</v>
      </c>
      <c r="E83" s="7">
        <f t="shared" si="29"/>
        <v>7.6013152508627765E-2</v>
      </c>
      <c r="F83" s="8">
        <f t="shared" si="29"/>
        <v>-3.9279784119179206E-2</v>
      </c>
      <c r="G83" s="8">
        <f t="shared" si="29"/>
        <v>-7.8952813036459197E-3</v>
      </c>
      <c r="H83" s="8">
        <f t="shared" si="29"/>
        <v>2.2098618755740668E-2</v>
      </c>
      <c r="I83" s="7">
        <f t="shared" si="29"/>
        <v>7.6013152508627765E-2</v>
      </c>
    </row>
    <row r="84" spans="1:9" x14ac:dyDescent="0.25">
      <c r="A84" s="78" t="s">
        <v>17</v>
      </c>
      <c r="B84" s="132">
        <f t="shared" ref="B84:I84" si="30">SUM(B82:B83)</f>
        <v>0.85116171925438477</v>
      </c>
      <c r="C84" s="8">
        <f t="shared" si="30"/>
        <v>0.83557598304865521</v>
      </c>
      <c r="D84" s="8">
        <f t="shared" si="30"/>
        <v>0.78088087566150843</v>
      </c>
      <c r="E84" s="7">
        <f t="shared" si="30"/>
        <v>0.98852336963956877</v>
      </c>
      <c r="F84" s="8">
        <f t="shared" si="30"/>
        <v>0.86210547979871244</v>
      </c>
      <c r="G84" s="8">
        <f t="shared" si="30"/>
        <v>0.86603111965627166</v>
      </c>
      <c r="H84" s="8">
        <f t="shared" si="30"/>
        <v>0.88194462538765106</v>
      </c>
      <c r="I84" s="7">
        <f t="shared" si="30"/>
        <v>0.98852336963956877</v>
      </c>
    </row>
    <row r="85" spans="1:9" x14ac:dyDescent="0.25">
      <c r="A85" s="78" t="s">
        <v>15</v>
      </c>
      <c r="B85" s="132">
        <f t="shared" ref="B85:I85" si="31">-B72/B70</f>
        <v>0.12048425516494568</v>
      </c>
      <c r="C85" s="8">
        <f t="shared" si="31"/>
        <v>7.1287073658561767E-2</v>
      </c>
      <c r="D85" s="8">
        <f t="shared" si="31"/>
        <v>6.4139424840786802E-2</v>
      </c>
      <c r="E85" s="7">
        <f t="shared" si="31"/>
        <v>7.6768690640541454E-2</v>
      </c>
      <c r="F85" s="8">
        <f t="shared" si="31"/>
        <v>8.3791763272530101E-2</v>
      </c>
      <c r="G85" s="8">
        <f t="shared" si="31"/>
        <v>7.0629787728328397E-2</v>
      </c>
      <c r="H85" s="8">
        <f t="shared" si="31"/>
        <v>7.0286340790207999E-2</v>
      </c>
      <c r="I85" s="7">
        <f t="shared" si="31"/>
        <v>7.6768690640541454E-2</v>
      </c>
    </row>
    <row r="86" spans="1:9" x14ac:dyDescent="0.25">
      <c r="A86" s="79" t="s">
        <v>13</v>
      </c>
      <c r="B86" s="145">
        <f t="shared" ref="B86:I86" si="32">SUM(B84:B85)</f>
        <v>0.97164597441933043</v>
      </c>
      <c r="C86" s="81">
        <f t="shared" si="32"/>
        <v>0.90686305670721701</v>
      </c>
      <c r="D86" s="81">
        <f t="shared" si="32"/>
        <v>0.84502030050229526</v>
      </c>
      <c r="E86" s="82">
        <f t="shared" si="32"/>
        <v>1.0652920602801101</v>
      </c>
      <c r="F86" s="81">
        <f t="shared" si="32"/>
        <v>0.94589724307124257</v>
      </c>
      <c r="G86" s="81">
        <f t="shared" si="32"/>
        <v>0.93666090738460006</v>
      </c>
      <c r="H86" s="81">
        <f t="shared" si="32"/>
        <v>0.95223096617785907</v>
      </c>
      <c r="I86" s="82">
        <f t="shared" si="32"/>
        <v>1.0652920602801101</v>
      </c>
    </row>
    <row r="87" spans="1:9" x14ac:dyDescent="0.25">
      <c r="A87" s="31"/>
      <c r="B87" s="8"/>
      <c r="C87" s="8"/>
      <c r="D87" s="8"/>
      <c r="E87" s="8"/>
      <c r="F87" s="84"/>
      <c r="G87" s="8"/>
      <c r="H87" s="8"/>
      <c r="I87" s="8"/>
    </row>
    <row r="88" spans="1:9" x14ac:dyDescent="0.25">
      <c r="A88" s="27"/>
      <c r="B88" s="3"/>
      <c r="C88" s="3"/>
      <c r="D88" s="3"/>
      <c r="E88" s="14"/>
      <c r="F88" s="14"/>
      <c r="G88" s="3"/>
      <c r="H88" s="3"/>
      <c r="I88" s="3"/>
    </row>
    <row r="89" spans="1:9" s="47" customFormat="1" ht="18.75" x14ac:dyDescent="0.3">
      <c r="A89" s="29" t="s">
        <v>119</v>
      </c>
      <c r="B89" s="48"/>
      <c r="C89" s="48"/>
      <c r="D89" s="48"/>
      <c r="E89" s="83"/>
      <c r="F89" s="83"/>
      <c r="G89" s="48"/>
      <c r="H89" s="48"/>
      <c r="I89" s="48"/>
    </row>
    <row r="90" spans="1:9" s="102" customFormat="1" ht="21" customHeight="1" x14ac:dyDescent="0.25">
      <c r="A90" s="104" t="s">
        <v>55</v>
      </c>
      <c r="B90" s="105" t="s">
        <v>54</v>
      </c>
      <c r="C90" s="105" t="s">
        <v>53</v>
      </c>
      <c r="D90" s="105" t="s">
        <v>52</v>
      </c>
      <c r="E90" s="103" t="s">
        <v>51</v>
      </c>
      <c r="F90" s="106" t="s">
        <v>50</v>
      </c>
      <c r="G90" s="106" t="s">
        <v>49</v>
      </c>
      <c r="H90" s="106" t="s">
        <v>48</v>
      </c>
      <c r="I90" s="101" t="s">
        <v>143</v>
      </c>
    </row>
    <row r="91" spans="1:9" x14ac:dyDescent="0.25">
      <c r="A91" s="77" t="s">
        <v>45</v>
      </c>
      <c r="B91" s="123">
        <v>62.459691285999014</v>
      </c>
      <c r="C91" s="39">
        <v>50.44931271557747</v>
      </c>
      <c r="D91" s="39">
        <v>42.864264423879497</v>
      </c>
      <c r="E91" s="124">
        <v>84.39173489665302</v>
      </c>
      <c r="F91" s="123">
        <v>240.16500332210899</v>
      </c>
      <c r="G91" s="39">
        <v>177.70531203610997</v>
      </c>
      <c r="H91" s="39">
        <v>127.25599932053251</v>
      </c>
      <c r="I91" s="124">
        <v>84.39173489665302</v>
      </c>
    </row>
    <row r="92" spans="1:9" x14ac:dyDescent="0.25">
      <c r="A92" s="78" t="s">
        <v>44</v>
      </c>
      <c r="B92" s="123">
        <v>-34.349203891346058</v>
      </c>
      <c r="C92" s="39">
        <v>-49.234203677263608</v>
      </c>
      <c r="D92" s="39">
        <v>-36.53272002404087</v>
      </c>
      <c r="E92" s="124">
        <v>-59.970851710665812</v>
      </c>
      <c r="F92" s="123">
        <v>-180.08697930331635</v>
      </c>
      <c r="G92" s="39">
        <v>-145.73777541197029</v>
      </c>
      <c r="H92" s="39">
        <v>-96.503571734706682</v>
      </c>
      <c r="I92" s="124">
        <v>-59.970851710665812</v>
      </c>
    </row>
    <row r="93" spans="1:9" x14ac:dyDescent="0.25">
      <c r="A93" s="79" t="s">
        <v>43</v>
      </c>
      <c r="B93" s="125">
        <v>-18.798982275413341</v>
      </c>
      <c r="C93" s="40">
        <v>-2.4515114368546866</v>
      </c>
      <c r="D93" s="40">
        <v>-6.1732237182780327</v>
      </c>
      <c r="E93" s="126">
        <v>-13.985683641058996</v>
      </c>
      <c r="F93" s="125">
        <v>-41.40940107160506</v>
      </c>
      <c r="G93" s="40">
        <v>-22.610418796191716</v>
      </c>
      <c r="H93" s="40">
        <v>-20.158907359337029</v>
      </c>
      <c r="I93" s="126">
        <v>-13.985683641058996</v>
      </c>
    </row>
    <row r="94" spans="1:9" x14ac:dyDescent="0.25">
      <c r="A94" s="80" t="s">
        <v>117</v>
      </c>
      <c r="B94" s="123">
        <f t="shared" ref="B94:I94" si="33">SUM(B91:B93)</f>
        <v>9.3115051192396159</v>
      </c>
      <c r="C94" s="39">
        <f t="shared" si="33"/>
        <v>-1.2364023985408243</v>
      </c>
      <c r="D94" s="39">
        <f t="shared" si="33"/>
        <v>0.15832068156059442</v>
      </c>
      <c r="E94" s="124">
        <f t="shared" si="33"/>
        <v>10.435199544928212</v>
      </c>
      <c r="F94" s="123">
        <f t="shared" si="33"/>
        <v>18.668622947187572</v>
      </c>
      <c r="G94" s="39">
        <f t="shared" si="33"/>
        <v>9.3571178279479668</v>
      </c>
      <c r="H94" s="39">
        <f t="shared" si="33"/>
        <v>10.593520226488799</v>
      </c>
      <c r="I94" s="124">
        <f t="shared" si="33"/>
        <v>10.435199544928212</v>
      </c>
    </row>
    <row r="95" spans="1:9" x14ac:dyDescent="0.25">
      <c r="A95" s="78"/>
      <c r="B95" s="123"/>
      <c r="C95" s="39"/>
      <c r="D95" s="39"/>
      <c r="E95" s="124"/>
      <c r="F95" s="123"/>
      <c r="G95" s="39"/>
      <c r="H95" s="39"/>
      <c r="I95" s="124"/>
    </row>
    <row r="96" spans="1:9" x14ac:dyDescent="0.25">
      <c r="A96" s="78" t="s">
        <v>41</v>
      </c>
      <c r="B96" s="123">
        <v>-4.2284090799999996</v>
      </c>
      <c r="C96" s="39">
        <v>-4.0550246699999999</v>
      </c>
      <c r="D96" s="39">
        <v>-3.6267687999999993</v>
      </c>
      <c r="E96" s="124">
        <v>-6.1331280399999999</v>
      </c>
      <c r="F96" s="123">
        <v>-18.04333059</v>
      </c>
      <c r="G96" s="39">
        <v>-13.81492151</v>
      </c>
      <c r="H96" s="39">
        <v>-9.7598968399999997</v>
      </c>
      <c r="I96" s="124">
        <v>-6.1331280399999999</v>
      </c>
    </row>
    <row r="97" spans="1:9" x14ac:dyDescent="0.25">
      <c r="A97" s="79" t="s">
        <v>40</v>
      </c>
      <c r="B97" s="125">
        <v>3.2473859308076953</v>
      </c>
      <c r="C97" s="40">
        <v>3.5771459602229569</v>
      </c>
      <c r="D97" s="40">
        <v>4.205014509613477</v>
      </c>
      <c r="E97" s="126">
        <v>5.6968778138008354</v>
      </c>
      <c r="F97" s="125">
        <v>16.726424214444965</v>
      </c>
      <c r="G97" s="40">
        <v>13.479038283637269</v>
      </c>
      <c r="H97" s="40">
        <v>9.9018923234143124</v>
      </c>
      <c r="I97" s="126">
        <v>5.6968778138008354</v>
      </c>
    </row>
    <row r="98" spans="1:9" x14ac:dyDescent="0.25">
      <c r="A98" s="85" t="s">
        <v>3</v>
      </c>
      <c r="B98" s="129">
        <f t="shared" ref="B98:I98" si="34">SUM(B94:B97)</f>
        <v>8.3304819700473125</v>
      </c>
      <c r="C98" s="130">
        <f t="shared" si="34"/>
        <v>-1.7142811083178673</v>
      </c>
      <c r="D98" s="130">
        <f t="shared" si="34"/>
        <v>0.73656639117407208</v>
      </c>
      <c r="E98" s="131">
        <f t="shared" si="34"/>
        <v>9.9989493187290464</v>
      </c>
      <c r="F98" s="129">
        <f t="shared" si="34"/>
        <v>17.351716571632537</v>
      </c>
      <c r="G98" s="130">
        <f t="shared" si="34"/>
        <v>9.0212346015852365</v>
      </c>
      <c r="H98" s="130">
        <f t="shared" si="34"/>
        <v>10.735515709903112</v>
      </c>
      <c r="I98" s="131">
        <f t="shared" si="34"/>
        <v>9.9989493187290464</v>
      </c>
    </row>
    <row r="99" spans="1:9" x14ac:dyDescent="0.25">
      <c r="A99" s="78"/>
      <c r="B99" s="148"/>
      <c r="C99" s="14"/>
      <c r="D99" s="14"/>
      <c r="E99" s="13"/>
      <c r="F99" s="14"/>
      <c r="G99" s="14"/>
      <c r="H99" s="14"/>
      <c r="I99" s="13"/>
    </row>
    <row r="100" spans="1:9" x14ac:dyDescent="0.25">
      <c r="A100" s="78" t="s">
        <v>23</v>
      </c>
      <c r="B100" s="123">
        <v>-0.97412120037999717</v>
      </c>
      <c r="C100" s="39">
        <v>-2.3015210243200013</v>
      </c>
      <c r="D100" s="39">
        <v>0.53740331426999743</v>
      </c>
      <c r="E100" s="124">
        <v>-0.98291962996499882</v>
      </c>
      <c r="F100" s="123">
        <v>-3.7211585403949998</v>
      </c>
      <c r="G100" s="39">
        <v>-2.7470373400150025</v>
      </c>
      <c r="H100" s="39">
        <v>-0.44551631569500139</v>
      </c>
      <c r="I100" s="124">
        <v>-0.98291962996499882</v>
      </c>
    </row>
    <row r="101" spans="1:9" x14ac:dyDescent="0.25">
      <c r="A101" s="78" t="s">
        <v>116</v>
      </c>
      <c r="B101" s="123">
        <v>2.9374779898416175</v>
      </c>
      <c r="C101" s="39">
        <v>2.6400763972793575</v>
      </c>
      <c r="D101" s="39">
        <v>0.29931140130260364</v>
      </c>
      <c r="E101" s="124">
        <v>-0.24755903689997427</v>
      </c>
      <c r="F101" s="123">
        <v>5.6293067515236048</v>
      </c>
      <c r="G101" s="39">
        <v>2.6918287616819869</v>
      </c>
      <c r="H101" s="39">
        <v>5.1752364402629397E-2</v>
      </c>
      <c r="I101" s="124">
        <v>-0.24755903689997427</v>
      </c>
    </row>
    <row r="102" spans="1:9" x14ac:dyDescent="0.25">
      <c r="A102" s="78"/>
      <c r="B102" s="89"/>
      <c r="C102" s="14"/>
      <c r="D102" s="14"/>
      <c r="E102" s="13"/>
      <c r="F102" s="14"/>
      <c r="G102" s="14"/>
      <c r="H102" s="14"/>
      <c r="I102" s="13"/>
    </row>
    <row r="103" spans="1:9" x14ac:dyDescent="0.25">
      <c r="A103" s="78" t="s">
        <v>21</v>
      </c>
      <c r="B103" s="132">
        <f t="shared" ref="B103:I103" si="35">-B92/B91</f>
        <v>0.54994194150053044</v>
      </c>
      <c r="C103" s="8">
        <f t="shared" si="35"/>
        <v>0.97591425982025981</v>
      </c>
      <c r="D103" s="8">
        <f t="shared" si="35"/>
        <v>0.8522885092060194</v>
      </c>
      <c r="E103" s="7">
        <f t="shared" si="35"/>
        <v>0.71062470494423091</v>
      </c>
      <c r="F103" s="8">
        <f t="shared" si="35"/>
        <v>0.74984688365183638</v>
      </c>
      <c r="G103" s="8">
        <f t="shared" si="35"/>
        <v>0.82010927947025114</v>
      </c>
      <c r="H103" s="8">
        <f t="shared" si="35"/>
        <v>0.75834202120116478</v>
      </c>
      <c r="I103" s="7">
        <f t="shared" si="35"/>
        <v>0.71062470494423091</v>
      </c>
    </row>
    <row r="104" spans="1:9" x14ac:dyDescent="0.25">
      <c r="A104" s="78" t="s">
        <v>19</v>
      </c>
      <c r="B104" s="132">
        <f t="shared" ref="B104:I104" si="36">-(B97+B96)/B91</f>
        <v>1.5706500128222868E-2</v>
      </c>
      <c r="C104" s="8">
        <f t="shared" si="36"/>
        <v>9.4724523299499E-3</v>
      </c>
      <c r="D104" s="8">
        <f t="shared" si="36"/>
        <v>-1.3490158232864471E-2</v>
      </c>
      <c r="E104" s="7">
        <f t="shared" si="36"/>
        <v>5.1693477653161294E-3</v>
      </c>
      <c r="F104" s="8">
        <f t="shared" si="36"/>
        <v>5.4833400259770666E-3</v>
      </c>
      <c r="G104" s="8">
        <f t="shared" si="36"/>
        <v>1.8901135960104464E-3</v>
      </c>
      <c r="H104" s="8">
        <f t="shared" si="36"/>
        <v>-1.1158254555579288E-3</v>
      </c>
      <c r="I104" s="7">
        <f t="shared" si="36"/>
        <v>5.1693477653161294E-3</v>
      </c>
    </row>
    <row r="105" spans="1:9" x14ac:dyDescent="0.25">
      <c r="A105" s="78" t="s">
        <v>17</v>
      </c>
      <c r="B105" s="132">
        <f t="shared" ref="B105:I105" si="37">SUM(B103:B104)</f>
        <v>0.56564844162875327</v>
      </c>
      <c r="C105" s="8">
        <f t="shared" si="37"/>
        <v>0.98538671215020968</v>
      </c>
      <c r="D105" s="8">
        <f t="shared" si="37"/>
        <v>0.83879835097315492</v>
      </c>
      <c r="E105" s="7">
        <f t="shared" si="37"/>
        <v>0.71579405270954699</v>
      </c>
      <c r="F105" s="8">
        <f t="shared" si="37"/>
        <v>0.75533022367781344</v>
      </c>
      <c r="G105" s="8">
        <f t="shared" si="37"/>
        <v>0.82199939306626157</v>
      </c>
      <c r="H105" s="8">
        <f t="shared" si="37"/>
        <v>0.7572261957456069</v>
      </c>
      <c r="I105" s="7">
        <f t="shared" si="37"/>
        <v>0.71579405270954699</v>
      </c>
    </row>
    <row r="106" spans="1:9" x14ac:dyDescent="0.25">
      <c r="A106" s="78" t="s">
        <v>15</v>
      </c>
      <c r="B106" s="132">
        <f t="shared" ref="B106:I106" si="38">-B93/B91</f>
        <v>0.3009778288742091</v>
      </c>
      <c r="C106" s="8">
        <f t="shared" si="38"/>
        <v>4.8593554696687115E-2</v>
      </c>
      <c r="D106" s="8">
        <f t="shared" si="38"/>
        <v>0.14401795531195344</v>
      </c>
      <c r="E106" s="7">
        <f t="shared" si="38"/>
        <v>0.16572338106552742</v>
      </c>
      <c r="F106" s="8">
        <f t="shared" si="38"/>
        <v>0.17242062956219656</v>
      </c>
      <c r="G106" s="8">
        <f t="shared" si="38"/>
        <v>0.12723546942478145</v>
      </c>
      <c r="H106" s="8">
        <f t="shared" si="38"/>
        <v>0.15841223570576626</v>
      </c>
      <c r="I106" s="7">
        <f t="shared" si="38"/>
        <v>0.16572338106552742</v>
      </c>
    </row>
    <row r="107" spans="1:9" x14ac:dyDescent="0.25">
      <c r="A107" s="79" t="s">
        <v>13</v>
      </c>
      <c r="B107" s="145">
        <f t="shared" ref="B107:I107" si="39">SUM(B105:B106)</f>
        <v>0.86662627050296237</v>
      </c>
      <c r="C107" s="81">
        <f t="shared" si="39"/>
        <v>1.0339802668468967</v>
      </c>
      <c r="D107" s="81">
        <f t="shared" si="39"/>
        <v>0.9828163062851083</v>
      </c>
      <c r="E107" s="82">
        <f t="shared" si="39"/>
        <v>0.88151743377507441</v>
      </c>
      <c r="F107" s="81">
        <f t="shared" si="39"/>
        <v>0.92775085324001005</v>
      </c>
      <c r="G107" s="81">
        <f t="shared" si="39"/>
        <v>0.94923486249104305</v>
      </c>
      <c r="H107" s="81">
        <f t="shared" si="39"/>
        <v>0.91563843145137314</v>
      </c>
      <c r="I107" s="82">
        <f t="shared" si="39"/>
        <v>0.88151743377507441</v>
      </c>
    </row>
    <row r="108" spans="1:9" x14ac:dyDescent="0.25">
      <c r="B108" s="3"/>
      <c r="C108" s="3"/>
      <c r="D108" s="3"/>
      <c r="E108" s="14"/>
      <c r="F108" s="20"/>
      <c r="G108" s="3"/>
      <c r="H108" s="3"/>
      <c r="I108" s="3"/>
    </row>
    <row r="109" spans="1:9" x14ac:dyDescent="0.25">
      <c r="A109" s="27"/>
      <c r="B109" s="3"/>
      <c r="C109" s="3"/>
      <c r="D109" s="3"/>
      <c r="E109" s="14"/>
      <c r="F109" s="14"/>
      <c r="G109" s="3"/>
      <c r="H109" s="3"/>
      <c r="I109" s="3"/>
    </row>
    <row r="110" spans="1:9" s="47" customFormat="1" ht="18.75" x14ac:dyDescent="0.3">
      <c r="A110" s="29" t="s">
        <v>118</v>
      </c>
      <c r="B110" s="48"/>
      <c r="C110" s="48"/>
      <c r="D110" s="48"/>
      <c r="E110" s="83"/>
      <c r="F110" s="83"/>
      <c r="G110" s="48"/>
      <c r="H110" s="48"/>
      <c r="I110" s="48"/>
    </row>
    <row r="111" spans="1:9" s="102" customFormat="1" ht="21" customHeight="1" x14ac:dyDescent="0.25">
      <c r="A111" s="104" t="s">
        <v>55</v>
      </c>
      <c r="B111" s="105" t="s">
        <v>54</v>
      </c>
      <c r="C111" s="105" t="s">
        <v>53</v>
      </c>
      <c r="D111" s="105" t="s">
        <v>52</v>
      </c>
      <c r="E111" s="103" t="s">
        <v>51</v>
      </c>
      <c r="F111" s="106" t="s">
        <v>50</v>
      </c>
      <c r="G111" s="106" t="s">
        <v>49</v>
      </c>
      <c r="H111" s="106" t="s">
        <v>48</v>
      </c>
      <c r="I111" s="101" t="s">
        <v>143</v>
      </c>
    </row>
    <row r="112" spans="1:9" x14ac:dyDescent="0.25">
      <c r="A112" s="77" t="s">
        <v>45</v>
      </c>
      <c r="B112" s="123">
        <f t="shared" ref="B112:E114" si="40">+B91+B70+B49+B28+B7</f>
        <v>1781.4112264086841</v>
      </c>
      <c r="C112" s="39">
        <f t="shared" si="40"/>
        <v>1614.9242233074585</v>
      </c>
      <c r="D112" s="39">
        <f t="shared" si="40"/>
        <v>1638.717833578693</v>
      </c>
      <c r="E112" s="124">
        <f t="shared" si="40"/>
        <v>1584.064599817224</v>
      </c>
      <c r="F112" s="123">
        <f t="shared" ref="F112:G114" si="41">+G112+B112</f>
        <v>6619.1178831120596</v>
      </c>
      <c r="G112" s="39">
        <f t="shared" si="41"/>
        <v>4837.7066567033753</v>
      </c>
      <c r="H112" s="39">
        <f>+E112+D112</f>
        <v>3222.782433395917</v>
      </c>
      <c r="I112" s="124">
        <f>+E112</f>
        <v>1584.064599817224</v>
      </c>
    </row>
    <row r="113" spans="1:9" x14ac:dyDescent="0.25">
      <c r="A113" s="78" t="s">
        <v>44</v>
      </c>
      <c r="B113" s="123">
        <f t="shared" si="40"/>
        <v>-1384.0650016342051</v>
      </c>
      <c r="C113" s="39">
        <f t="shared" si="40"/>
        <v>-1222.9129692770898</v>
      </c>
      <c r="D113" s="39">
        <f t="shared" si="40"/>
        <v>-1176.2505516335323</v>
      </c>
      <c r="E113" s="124">
        <f t="shared" si="40"/>
        <v>-1261.5344158337562</v>
      </c>
      <c r="F113" s="123">
        <f t="shared" si="41"/>
        <v>-5044.7629383785834</v>
      </c>
      <c r="G113" s="39">
        <f t="shared" si="41"/>
        <v>-3660.6979367443782</v>
      </c>
      <c r="H113" s="39">
        <f>+E113+D113</f>
        <v>-2437.7849674672884</v>
      </c>
      <c r="I113" s="124">
        <f>+E113</f>
        <v>-1261.5344158337562</v>
      </c>
    </row>
    <row r="114" spans="1:9" x14ac:dyDescent="0.25">
      <c r="A114" s="79" t="s">
        <v>43</v>
      </c>
      <c r="B114" s="125">
        <f t="shared" si="40"/>
        <v>-218.4429075345723</v>
      </c>
      <c r="C114" s="40">
        <f t="shared" si="40"/>
        <v>-168.73384472846169</v>
      </c>
      <c r="D114" s="40">
        <f t="shared" si="40"/>
        <v>-175.49365276656042</v>
      </c>
      <c r="E114" s="126">
        <f t="shared" si="40"/>
        <v>-171.82307345929365</v>
      </c>
      <c r="F114" s="125">
        <f t="shared" si="41"/>
        <v>-734.49347848888806</v>
      </c>
      <c r="G114" s="40">
        <f t="shared" si="41"/>
        <v>-516.05057095431573</v>
      </c>
      <c r="H114" s="40">
        <f>+E114+D114</f>
        <v>-347.31672622585404</v>
      </c>
      <c r="I114" s="126">
        <f>+E114</f>
        <v>-171.82307345929365</v>
      </c>
    </row>
    <row r="115" spans="1:9" x14ac:dyDescent="0.25">
      <c r="A115" s="80" t="s">
        <v>117</v>
      </c>
      <c r="B115" s="123">
        <f>SUM(B112:B114)</f>
        <v>178.90331723990667</v>
      </c>
      <c r="C115" s="39">
        <f t="shared" ref="C115:I115" si="42">SUM(C112:C114)</f>
        <v>223.27740930190703</v>
      </c>
      <c r="D115" s="39">
        <f t="shared" si="42"/>
        <v>286.97362917860028</v>
      </c>
      <c r="E115" s="124">
        <f t="shared" si="42"/>
        <v>150.7071105241742</v>
      </c>
      <c r="F115" s="123">
        <f t="shared" si="42"/>
        <v>839.8614662445882</v>
      </c>
      <c r="G115" s="39">
        <f t="shared" si="42"/>
        <v>660.95814900468133</v>
      </c>
      <c r="H115" s="39">
        <f t="shared" si="42"/>
        <v>437.68073970277453</v>
      </c>
      <c r="I115" s="124">
        <f t="shared" si="42"/>
        <v>150.7071105241742</v>
      </c>
    </row>
    <row r="116" spans="1:9" x14ac:dyDescent="0.25">
      <c r="A116" s="78"/>
      <c r="B116" s="123"/>
      <c r="C116" s="39"/>
      <c r="D116" s="39"/>
      <c r="E116" s="124"/>
      <c r="F116" s="123"/>
      <c r="G116" s="39"/>
      <c r="H116" s="39"/>
      <c r="I116" s="124"/>
    </row>
    <row r="117" spans="1:9" x14ac:dyDescent="0.25">
      <c r="A117" s="78" t="s">
        <v>41</v>
      </c>
      <c r="B117" s="123">
        <f t="shared" ref="B117:E118" si="43">+B96+B75+B54+B33+B12</f>
        <v>-228.09028932978418</v>
      </c>
      <c r="C117" s="39">
        <f t="shared" si="43"/>
        <v>-209.27597863505071</v>
      </c>
      <c r="D117" s="39">
        <f t="shared" si="43"/>
        <v>-197.30489233948512</v>
      </c>
      <c r="E117" s="124">
        <f t="shared" si="43"/>
        <v>-191.76968287568002</v>
      </c>
      <c r="F117" s="123">
        <f>+G117+B117</f>
        <v>-826.44084318</v>
      </c>
      <c r="G117" s="39">
        <f>+H117+C117</f>
        <v>-598.35055385021587</v>
      </c>
      <c r="H117" s="39">
        <f>+E117+D117</f>
        <v>-389.07457521516517</v>
      </c>
      <c r="I117" s="124">
        <f>+E117</f>
        <v>-191.76968287568002</v>
      </c>
    </row>
    <row r="118" spans="1:9" x14ac:dyDescent="0.25">
      <c r="A118" s="79" t="s">
        <v>40</v>
      </c>
      <c r="B118" s="125">
        <f t="shared" si="43"/>
        <v>215.89913274191807</v>
      </c>
      <c r="C118" s="40">
        <f t="shared" si="43"/>
        <v>202.19875561069534</v>
      </c>
      <c r="D118" s="40">
        <f t="shared" si="43"/>
        <v>158.88067178385515</v>
      </c>
      <c r="E118" s="126">
        <f t="shared" si="43"/>
        <v>110.35885928061649</v>
      </c>
      <c r="F118" s="125">
        <f>+G118+B118</f>
        <v>687.33741941708502</v>
      </c>
      <c r="G118" s="40">
        <f>+H118+C118</f>
        <v>471.43828667516698</v>
      </c>
      <c r="H118" s="40">
        <f>+E118+D118</f>
        <v>269.23953106447163</v>
      </c>
      <c r="I118" s="126">
        <f>+E118</f>
        <v>110.35885928061649</v>
      </c>
    </row>
    <row r="119" spans="1:9" x14ac:dyDescent="0.25">
      <c r="A119" s="85" t="s">
        <v>3</v>
      </c>
      <c r="B119" s="129">
        <f t="shared" ref="B119:I119" si="44">SUM(B115:B118)</f>
        <v>166.71216065204055</v>
      </c>
      <c r="C119" s="130">
        <f t="shared" si="44"/>
        <v>216.20018627755167</v>
      </c>
      <c r="D119" s="130">
        <f t="shared" si="44"/>
        <v>248.5494086229703</v>
      </c>
      <c r="E119" s="131">
        <f t="shared" si="44"/>
        <v>69.296286929110664</v>
      </c>
      <c r="F119" s="129">
        <f t="shared" si="44"/>
        <v>700.75804248167321</v>
      </c>
      <c r="G119" s="130">
        <f t="shared" si="44"/>
        <v>534.04588182963244</v>
      </c>
      <c r="H119" s="130">
        <f t="shared" si="44"/>
        <v>317.845695552081</v>
      </c>
      <c r="I119" s="131">
        <f t="shared" si="44"/>
        <v>69.296286929110664</v>
      </c>
    </row>
    <row r="120" spans="1:9" x14ac:dyDescent="0.25">
      <c r="A120" s="78"/>
      <c r="B120" s="148"/>
      <c r="C120" s="14"/>
      <c r="D120" s="14"/>
      <c r="E120" s="13"/>
      <c r="F120" s="14"/>
      <c r="G120" s="14"/>
      <c r="H120" s="14"/>
      <c r="I120" s="13"/>
    </row>
    <row r="121" spans="1:9" x14ac:dyDescent="0.25">
      <c r="A121" s="78" t="s">
        <v>23</v>
      </c>
      <c r="B121" s="123">
        <f t="shared" ref="B121:E122" si="45">+B100+B79+B58+B37+B16</f>
        <v>-27.542780916227606</v>
      </c>
      <c r="C121" s="39">
        <f t="shared" si="45"/>
        <v>-20.711562741241067</v>
      </c>
      <c r="D121" s="39">
        <f t="shared" si="45"/>
        <v>-12.086631838479944</v>
      </c>
      <c r="E121" s="124">
        <f t="shared" si="45"/>
        <v>-19.277626815339353</v>
      </c>
      <c r="F121" s="123">
        <f t="shared" ref="F121:I121" si="46">+F100+F79+F58+F37+F16</f>
        <v>-79.618602311287972</v>
      </c>
      <c r="G121" s="39">
        <f t="shared" si="46"/>
        <v>-52.075821395060366</v>
      </c>
      <c r="H121" s="39">
        <f t="shared" si="46"/>
        <v>-31.364258653819295</v>
      </c>
      <c r="I121" s="124">
        <f t="shared" si="46"/>
        <v>-19.277626815339353</v>
      </c>
    </row>
    <row r="122" spans="1:9" x14ac:dyDescent="0.25">
      <c r="A122" s="78" t="s">
        <v>116</v>
      </c>
      <c r="B122" s="123">
        <f t="shared" si="45"/>
        <v>76.711019683940606</v>
      </c>
      <c r="C122" s="39">
        <f t="shared" si="45"/>
        <v>43.442526674846548</v>
      </c>
      <c r="D122" s="39">
        <f t="shared" si="45"/>
        <v>21.75518306880285</v>
      </c>
      <c r="E122" s="124">
        <f t="shared" si="45"/>
        <v>12.633751892199562</v>
      </c>
      <c r="F122" s="123">
        <f t="shared" ref="F122:I122" si="47">+F101+F80+F59+F38+F17</f>
        <v>154.54248131978957</v>
      </c>
      <c r="G122" s="39">
        <f t="shared" si="47"/>
        <v>77.831461635848953</v>
      </c>
      <c r="H122" s="39">
        <f t="shared" si="47"/>
        <v>34.388934961002413</v>
      </c>
      <c r="I122" s="124">
        <f t="shared" si="47"/>
        <v>12.633751892199562</v>
      </c>
    </row>
    <row r="123" spans="1:9" x14ac:dyDescent="0.25">
      <c r="A123" s="78"/>
      <c r="B123" s="89"/>
      <c r="C123" s="14"/>
      <c r="D123" s="14"/>
      <c r="E123" s="13"/>
      <c r="F123" s="14"/>
      <c r="G123" s="14"/>
      <c r="H123" s="14"/>
      <c r="I123" s="13"/>
    </row>
    <row r="124" spans="1:9" x14ac:dyDescent="0.25">
      <c r="A124" s="78" t="s">
        <v>21</v>
      </c>
      <c r="B124" s="132">
        <f t="shared" ref="B124:I124" si="48">-B113/B112</f>
        <v>0.77694862427945577</v>
      </c>
      <c r="C124" s="8">
        <f t="shared" si="48"/>
        <v>0.75725718372871587</v>
      </c>
      <c r="D124" s="8">
        <f t="shared" si="48"/>
        <v>0.71778711839901843</v>
      </c>
      <c r="E124" s="7">
        <f t="shared" si="48"/>
        <v>0.79639076334343772</v>
      </c>
      <c r="F124" s="8">
        <f t="shared" si="48"/>
        <v>0.76215033898243945</v>
      </c>
      <c r="G124" s="8">
        <f t="shared" si="48"/>
        <v>0.75670109754834491</v>
      </c>
      <c r="H124" s="8">
        <f t="shared" si="48"/>
        <v>0.75642244484327181</v>
      </c>
      <c r="I124" s="7">
        <f t="shared" si="48"/>
        <v>0.79639076334343772</v>
      </c>
    </row>
    <row r="125" spans="1:9" x14ac:dyDescent="0.25">
      <c r="A125" s="78" t="s">
        <v>19</v>
      </c>
      <c r="B125" s="132">
        <f t="shared" ref="B125:I125" si="49">-(B118+B117)/B112</f>
        <v>6.8435386547122121E-3</v>
      </c>
      <c r="C125" s="8">
        <f t="shared" si="49"/>
        <v>4.382387063252292E-3</v>
      </c>
      <c r="D125" s="8">
        <f t="shared" si="49"/>
        <v>2.3447734422782064E-2</v>
      </c>
      <c r="E125" s="7">
        <f t="shared" si="49"/>
        <v>5.1393625995086976E-2</v>
      </c>
      <c r="F125" s="8">
        <f t="shared" si="49"/>
        <v>2.1015402085196554E-2</v>
      </c>
      <c r="G125" s="8">
        <f t="shared" si="49"/>
        <v>2.6233973281367264E-2</v>
      </c>
      <c r="H125" s="8">
        <f t="shared" si="49"/>
        <v>3.7183721404494781E-2</v>
      </c>
      <c r="I125" s="7">
        <f t="shared" si="49"/>
        <v>5.1393625995086976E-2</v>
      </c>
    </row>
    <row r="126" spans="1:9" x14ac:dyDescent="0.25">
      <c r="A126" s="78" t="s">
        <v>17</v>
      </c>
      <c r="B126" s="132">
        <f t="shared" ref="B126:I126" si="50">SUM(B124:B125)</f>
        <v>0.78379216293416798</v>
      </c>
      <c r="C126" s="8">
        <f t="shared" si="50"/>
        <v>0.7616395707919682</v>
      </c>
      <c r="D126" s="8">
        <f t="shared" si="50"/>
        <v>0.74123485282180046</v>
      </c>
      <c r="E126" s="7">
        <f t="shared" si="50"/>
        <v>0.84778438933852474</v>
      </c>
      <c r="F126" s="8">
        <f t="shared" si="50"/>
        <v>0.78316574106763603</v>
      </c>
      <c r="G126" s="8">
        <f t="shared" si="50"/>
        <v>0.78293507082971214</v>
      </c>
      <c r="H126" s="8">
        <f t="shared" si="50"/>
        <v>0.79360616624776659</v>
      </c>
      <c r="I126" s="7">
        <f t="shared" si="50"/>
        <v>0.84778438933852474</v>
      </c>
    </row>
    <row r="127" spans="1:9" x14ac:dyDescent="0.25">
      <c r="A127" s="78" t="s">
        <v>15</v>
      </c>
      <c r="B127" s="132">
        <f t="shared" ref="B127:I127" si="51">-B114/B112</f>
        <v>0.12262351572519956</v>
      </c>
      <c r="C127" s="8">
        <f t="shared" si="51"/>
        <v>0.10448406327256952</v>
      </c>
      <c r="D127" s="8">
        <f t="shared" si="51"/>
        <v>0.10709205036434542</v>
      </c>
      <c r="E127" s="7">
        <f t="shared" si="51"/>
        <v>0.10846973884721578</v>
      </c>
      <c r="F127" s="8">
        <f t="shared" si="51"/>
        <v>0.11096546268844466</v>
      </c>
      <c r="G127" s="8">
        <f t="shared" si="51"/>
        <v>0.10667256358738691</v>
      </c>
      <c r="H127" s="8">
        <f t="shared" si="51"/>
        <v>0.10776921290956608</v>
      </c>
      <c r="I127" s="7">
        <f t="shared" si="51"/>
        <v>0.10846973884721578</v>
      </c>
    </row>
    <row r="128" spans="1:9" x14ac:dyDescent="0.25">
      <c r="A128" s="79" t="s">
        <v>13</v>
      </c>
      <c r="B128" s="145">
        <f t="shared" ref="B128:I128" si="52">SUM(B126:B127)</f>
        <v>0.90641567865936756</v>
      </c>
      <c r="C128" s="81">
        <f t="shared" si="52"/>
        <v>0.86612363406453774</v>
      </c>
      <c r="D128" s="81">
        <f t="shared" si="52"/>
        <v>0.8483269031861459</v>
      </c>
      <c r="E128" s="82">
        <f t="shared" si="52"/>
        <v>0.95625412818574052</v>
      </c>
      <c r="F128" s="81">
        <f t="shared" si="52"/>
        <v>0.89413120375608068</v>
      </c>
      <c r="G128" s="81">
        <f t="shared" si="52"/>
        <v>0.88960763441709911</v>
      </c>
      <c r="H128" s="81">
        <f t="shared" si="52"/>
        <v>0.90137537915733268</v>
      </c>
      <c r="I128" s="82">
        <f t="shared" si="52"/>
        <v>0.95625412818574052</v>
      </c>
    </row>
    <row r="129" spans="1:9" x14ac:dyDescent="0.25"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27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B144" s="3"/>
      <c r="C144" s="3"/>
      <c r="D144" s="3"/>
      <c r="E144" s="3"/>
      <c r="F144" s="3"/>
      <c r="G144" s="3"/>
      <c r="H144" s="3"/>
      <c r="I144" s="3"/>
    </row>
    <row r="145" spans="2:9" x14ac:dyDescent="0.25">
      <c r="B145" s="3"/>
      <c r="C145" s="3"/>
      <c r="D145" s="3"/>
      <c r="E145" s="3"/>
      <c r="F145" s="3"/>
      <c r="G145" s="3"/>
      <c r="H145" s="3"/>
      <c r="I145" s="3"/>
    </row>
    <row r="146" spans="2:9" x14ac:dyDescent="0.25">
      <c r="B146" s="3"/>
      <c r="C146" s="3"/>
      <c r="D146" s="3"/>
      <c r="E146" s="3"/>
      <c r="F146" s="3"/>
      <c r="G146" s="3"/>
      <c r="H146" s="3"/>
      <c r="I146" s="3"/>
    </row>
    <row r="147" spans="2:9" x14ac:dyDescent="0.25">
      <c r="B147" s="3"/>
      <c r="C147" s="3"/>
      <c r="D147" s="3"/>
      <c r="E147" s="3"/>
      <c r="F147" s="3"/>
      <c r="G147" s="3"/>
      <c r="H147" s="3"/>
      <c r="I147" s="3"/>
    </row>
    <row r="148" spans="2:9" x14ac:dyDescent="0.25">
      <c r="B148" s="3"/>
      <c r="C148" s="3"/>
      <c r="D148" s="3"/>
      <c r="E148" s="3"/>
      <c r="F148" s="3"/>
      <c r="G148" s="3"/>
      <c r="H148" s="3"/>
      <c r="I148" s="3"/>
    </row>
    <row r="149" spans="2:9" x14ac:dyDescent="0.25">
      <c r="B149" s="3"/>
      <c r="C149" s="3"/>
      <c r="D149" s="3"/>
      <c r="E149" s="3"/>
      <c r="F149" s="3"/>
      <c r="G149" s="3"/>
      <c r="H149" s="3"/>
      <c r="I149" s="3"/>
    </row>
    <row r="150" spans="2:9" x14ac:dyDescent="0.25">
      <c r="B150" s="3"/>
      <c r="C150" s="3"/>
      <c r="D150" s="3"/>
      <c r="E150" s="3"/>
      <c r="F150" s="3"/>
      <c r="G150" s="3"/>
      <c r="H150" s="3"/>
      <c r="I150" s="3"/>
    </row>
    <row r="151" spans="2:9" x14ac:dyDescent="0.25">
      <c r="B151" s="3"/>
      <c r="C151" s="3"/>
      <c r="D151" s="3"/>
      <c r="E151" s="3"/>
      <c r="F151" s="3"/>
      <c r="G151" s="3"/>
      <c r="H151" s="3"/>
      <c r="I151" s="3"/>
    </row>
    <row r="152" spans="2:9" x14ac:dyDescent="0.25">
      <c r="B152" s="3"/>
      <c r="C152" s="3"/>
      <c r="D152" s="3"/>
      <c r="E152" s="3"/>
      <c r="F152" s="3"/>
      <c r="G152" s="3"/>
      <c r="H152" s="3"/>
      <c r="I152" s="3"/>
    </row>
    <row r="153" spans="2:9" x14ac:dyDescent="0.25">
      <c r="B153" s="3"/>
      <c r="C153" s="3"/>
      <c r="D153" s="3"/>
      <c r="E153" s="3"/>
      <c r="F153" s="3"/>
      <c r="G153" s="3"/>
      <c r="H153" s="3"/>
      <c r="I153" s="3"/>
    </row>
    <row r="154" spans="2:9" x14ac:dyDescent="0.25">
      <c r="B154" s="3"/>
      <c r="C154" s="3"/>
      <c r="D154" s="3"/>
      <c r="E154" s="3"/>
      <c r="F154" s="3"/>
      <c r="G154" s="3"/>
      <c r="H154" s="3"/>
      <c r="I154" s="3"/>
    </row>
    <row r="155" spans="2:9" x14ac:dyDescent="0.25">
      <c r="B155" s="3"/>
      <c r="C155" s="3"/>
      <c r="D155" s="3"/>
      <c r="E155" s="3"/>
      <c r="F155" s="3"/>
      <c r="G155" s="3"/>
      <c r="H155" s="3"/>
      <c r="I155" s="3"/>
    </row>
    <row r="156" spans="2:9" x14ac:dyDescent="0.25">
      <c r="B156" s="3"/>
      <c r="C156" s="3"/>
      <c r="D156" s="3"/>
      <c r="E156" s="3"/>
      <c r="F156" s="3"/>
      <c r="G156" s="3"/>
      <c r="H156" s="3"/>
      <c r="I156" s="3"/>
    </row>
    <row r="157" spans="2:9" x14ac:dyDescent="0.25">
      <c r="B157" s="3"/>
      <c r="C157" s="3"/>
      <c r="D157" s="3"/>
      <c r="E157" s="3"/>
      <c r="F157" s="3"/>
      <c r="G157" s="3"/>
      <c r="H157" s="3"/>
      <c r="I157" s="3"/>
    </row>
    <row r="158" spans="2:9" x14ac:dyDescent="0.25">
      <c r="B158" s="3"/>
      <c r="C158" s="3"/>
      <c r="D158" s="3"/>
      <c r="E158" s="3"/>
      <c r="F158" s="3"/>
      <c r="G158" s="3"/>
      <c r="H158" s="3"/>
      <c r="I158" s="3"/>
    </row>
    <row r="159" spans="2:9" x14ac:dyDescent="0.25">
      <c r="B159" s="3"/>
      <c r="C159" s="3"/>
      <c r="D159" s="3"/>
      <c r="E159" s="3"/>
      <c r="F159" s="3"/>
      <c r="G159" s="3"/>
      <c r="H159" s="3"/>
      <c r="I159" s="3"/>
    </row>
    <row r="160" spans="2:9" x14ac:dyDescent="0.25">
      <c r="B160" s="3"/>
      <c r="C160" s="3"/>
      <c r="D160" s="3"/>
      <c r="E160" s="3"/>
      <c r="F160" s="3"/>
      <c r="G160" s="3"/>
      <c r="H160" s="3"/>
      <c r="I160" s="3"/>
    </row>
    <row r="161" spans="2:9" x14ac:dyDescent="0.25">
      <c r="B161" s="3"/>
      <c r="C161" s="3"/>
      <c r="D161" s="3"/>
      <c r="E161" s="3"/>
      <c r="F161" s="3"/>
      <c r="G161" s="3"/>
      <c r="H161" s="3"/>
      <c r="I161" s="3"/>
    </row>
    <row r="162" spans="2:9" x14ac:dyDescent="0.25">
      <c r="B162" s="3"/>
      <c r="C162" s="3"/>
      <c r="D162" s="3"/>
      <c r="E162" s="3"/>
      <c r="F162" s="3"/>
      <c r="G162" s="3"/>
      <c r="H162" s="3"/>
      <c r="I162" s="3"/>
    </row>
    <row r="163" spans="2:9" x14ac:dyDescent="0.25">
      <c r="B163" s="3"/>
      <c r="C163" s="3"/>
      <c r="D163" s="3"/>
      <c r="E163" s="3"/>
      <c r="F163" s="3"/>
      <c r="G163" s="3"/>
      <c r="H163" s="3"/>
      <c r="I163" s="3"/>
    </row>
    <row r="164" spans="2:9" x14ac:dyDescent="0.25">
      <c r="B164" s="3"/>
      <c r="C164" s="3"/>
      <c r="D164" s="3"/>
      <c r="E164" s="3"/>
      <c r="F164" s="3"/>
      <c r="G164" s="3"/>
      <c r="H164" s="3"/>
      <c r="I164" s="3"/>
    </row>
    <row r="165" spans="2:9" x14ac:dyDescent="0.25">
      <c r="B165" s="3"/>
      <c r="C165" s="3"/>
      <c r="D165" s="3"/>
      <c r="E165" s="3"/>
      <c r="F165" s="3"/>
      <c r="G165" s="3"/>
      <c r="H165" s="3"/>
      <c r="I165" s="3"/>
    </row>
    <row r="166" spans="2:9" x14ac:dyDescent="0.25">
      <c r="B166" s="3"/>
      <c r="C166" s="3"/>
      <c r="D166" s="3"/>
      <c r="E166" s="3"/>
      <c r="F166" s="3"/>
      <c r="G166" s="3"/>
      <c r="H166" s="3"/>
      <c r="I166" s="3"/>
    </row>
  </sheetData>
  <hyperlinks>
    <hyperlink ref="A3" location="'1 - Contents'!A1" display="&lt;-- Back to contents" xr:uid="{02529055-0E6F-4E25-B053-403B3F4B2EA7}"/>
  </hyperlinks>
  <pageMargins left="0.7" right="0.7" top="0.75" bottom="0.75" header="0.3" footer="0.3"/>
  <pageSetup paperSize="9" orientation="portrait" verticalDpi="0" r:id="rId1"/>
  <ignoredErrors>
    <ignoredError sqref="B88:I89 B1:I5 B15:I15 B36:I36 B67:I68 B78:I78 B99:I99 F90:H90 B112:I114 B57:E57 B123:I127 B121:E122 B18:I26 B39:I47 B60:E66 B81:I86 B102:I110 F64:I64 B116:I120 C115:I1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B285F-89C9-48C8-98B4-3A08D9F92DB4}">
  <sheetPr>
    <tabColor theme="5" tint="-0.499984740745262"/>
  </sheetPr>
  <dimension ref="A1:I140"/>
  <sheetViews>
    <sheetView zoomScaleNormal="100" workbookViewId="0">
      <selection activeCell="A27" sqref="A27"/>
    </sheetView>
  </sheetViews>
  <sheetFormatPr defaultColWidth="10.85546875" defaultRowHeight="15" x14ac:dyDescent="0.25"/>
  <cols>
    <col min="1" max="1" width="58.7109375" style="2" customWidth="1"/>
    <col min="2" max="9" width="13.7109375" style="2" customWidth="1"/>
    <col min="10" max="16384" width="10.85546875" style="2"/>
  </cols>
  <sheetData>
    <row r="1" spans="1:9" ht="21" x14ac:dyDescent="0.35">
      <c r="A1" s="51" t="s">
        <v>131</v>
      </c>
    </row>
    <row r="2" spans="1:9" ht="18.75" x14ac:dyDescent="0.3">
      <c r="A2" s="28" t="s">
        <v>56</v>
      </c>
    </row>
    <row r="3" spans="1:9" x14ac:dyDescent="0.25">
      <c r="A3" s="99" t="s">
        <v>142</v>
      </c>
    </row>
    <row r="5" spans="1:9" s="47" customFormat="1" ht="18.75" x14ac:dyDescent="0.3">
      <c r="A5" s="29" t="s">
        <v>123</v>
      </c>
    </row>
    <row r="6" spans="1:9" s="102" customFormat="1" ht="21" customHeight="1" x14ac:dyDescent="0.25">
      <c r="A6" s="107" t="s">
        <v>55</v>
      </c>
      <c r="B6" s="105" t="s">
        <v>54</v>
      </c>
      <c r="C6" s="105" t="s">
        <v>53</v>
      </c>
      <c r="D6" s="105" t="s">
        <v>52</v>
      </c>
      <c r="E6" s="103" t="s">
        <v>51</v>
      </c>
      <c r="F6" s="105" t="s">
        <v>128</v>
      </c>
      <c r="G6" s="105" t="s">
        <v>127</v>
      </c>
      <c r="H6" s="105" t="s">
        <v>126</v>
      </c>
      <c r="I6" s="103" t="s">
        <v>125</v>
      </c>
    </row>
    <row r="7" spans="1:9" x14ac:dyDescent="0.25">
      <c r="A7" s="77" t="s">
        <v>45</v>
      </c>
      <c r="B7" s="149">
        <f>521.912295820231</f>
        <v>521.91229582023095</v>
      </c>
      <c r="C7" s="39">
        <v>450.75592984117333</v>
      </c>
      <c r="D7" s="39">
        <v>449.50338721791559</v>
      </c>
      <c r="E7" s="124">
        <v>391.39299898571699</v>
      </c>
      <c r="F7" s="123">
        <v>388.28600510622528</v>
      </c>
      <c r="G7" s="39">
        <v>397.71318897000606</v>
      </c>
      <c r="H7" s="39">
        <v>372.29860181511515</v>
      </c>
      <c r="I7" s="124">
        <v>337.84230912155152</v>
      </c>
    </row>
    <row r="8" spans="1:9" x14ac:dyDescent="0.25">
      <c r="A8" s="78" t="s">
        <v>44</v>
      </c>
      <c r="B8" s="123">
        <v>-284.06206958248822</v>
      </c>
      <c r="C8" s="39">
        <v>-369.6906868778924</v>
      </c>
      <c r="D8" s="39">
        <v>-325.45242782262983</v>
      </c>
      <c r="E8" s="124">
        <v>-258.0766890839173</v>
      </c>
      <c r="F8" s="123">
        <v>-376.46305277929582</v>
      </c>
      <c r="G8" s="39">
        <v>-335.55597103637979</v>
      </c>
      <c r="H8" s="39">
        <v>-294.85487362381423</v>
      </c>
      <c r="I8" s="124">
        <v>-262.26109381629499</v>
      </c>
    </row>
    <row r="9" spans="1:9" x14ac:dyDescent="0.25">
      <c r="A9" s="79" t="s">
        <v>43</v>
      </c>
      <c r="B9" s="125">
        <v>-71.017424705331479</v>
      </c>
      <c r="C9" s="40">
        <v>-63.357618691164816</v>
      </c>
      <c r="D9" s="40">
        <v>-73.776736475619046</v>
      </c>
      <c r="E9" s="126">
        <v>-56.107390803496664</v>
      </c>
      <c r="F9" s="125">
        <v>-56.072614928533469</v>
      </c>
      <c r="G9" s="40">
        <v>-59.805979823675834</v>
      </c>
      <c r="H9" s="40">
        <v>-65.109923674887156</v>
      </c>
      <c r="I9" s="126">
        <v>-68.919928206569509</v>
      </c>
    </row>
    <row r="10" spans="1:9" x14ac:dyDescent="0.25">
      <c r="A10" s="80" t="s">
        <v>117</v>
      </c>
      <c r="B10" s="123">
        <f t="shared" ref="B10:I10" si="0">SUM(B7:B9)</f>
        <v>166.83280153241125</v>
      </c>
      <c r="C10" s="39">
        <f t="shared" si="0"/>
        <v>17.707624272116107</v>
      </c>
      <c r="D10" s="39">
        <f t="shared" si="0"/>
        <v>50.274222919666713</v>
      </c>
      <c r="E10" s="124">
        <f t="shared" si="0"/>
        <v>77.208919098303028</v>
      </c>
      <c r="F10" s="123">
        <f t="shared" si="0"/>
        <v>-44.249662601604015</v>
      </c>
      <c r="G10" s="39">
        <f t="shared" si="0"/>
        <v>2.3512381099504367</v>
      </c>
      <c r="H10" s="39">
        <f t="shared" si="0"/>
        <v>12.333804516413764</v>
      </c>
      <c r="I10" s="124">
        <f t="shared" si="0"/>
        <v>6.6612870986870263</v>
      </c>
    </row>
    <row r="11" spans="1:9" x14ac:dyDescent="0.25">
      <c r="A11" s="78"/>
      <c r="B11" s="123"/>
      <c r="C11" s="39"/>
      <c r="D11" s="39"/>
      <c r="E11" s="124"/>
      <c r="F11" s="123"/>
      <c r="G11" s="39"/>
      <c r="H11" s="39"/>
      <c r="I11" s="124"/>
    </row>
    <row r="12" spans="1:9" x14ac:dyDescent="0.25">
      <c r="A12" s="78" t="s">
        <v>41</v>
      </c>
      <c r="B12" s="123">
        <v>-90.671885390000014</v>
      </c>
      <c r="C12" s="39">
        <v>-84.902328429999983</v>
      </c>
      <c r="D12" s="39">
        <v>-83.263723089999999</v>
      </c>
      <c r="E12" s="124">
        <v>-84.896037079999999</v>
      </c>
      <c r="F12" s="123">
        <v>-60.321582789999979</v>
      </c>
      <c r="G12" s="39">
        <v>-86.501163619999971</v>
      </c>
      <c r="H12" s="39">
        <v>-63.332384050000002</v>
      </c>
      <c r="I12" s="124">
        <v>-79.429073639999999</v>
      </c>
    </row>
    <row r="13" spans="1:9" x14ac:dyDescent="0.25">
      <c r="A13" s="79" t="s">
        <v>40</v>
      </c>
      <c r="B13" s="125">
        <v>42.716727527985796</v>
      </c>
      <c r="C13" s="40">
        <v>94.588110565700291</v>
      </c>
      <c r="D13" s="40">
        <v>61.88946419825043</v>
      </c>
      <c r="E13" s="126">
        <v>35.907072846607861</v>
      </c>
      <c r="F13" s="125">
        <v>65.990781607688447</v>
      </c>
      <c r="G13" s="40">
        <v>61.112753958014906</v>
      </c>
      <c r="H13" s="40">
        <v>45.806513523516379</v>
      </c>
      <c r="I13" s="126">
        <v>84.011678752687374</v>
      </c>
    </row>
    <row r="14" spans="1:9" x14ac:dyDescent="0.25">
      <c r="A14" s="85" t="s">
        <v>3</v>
      </c>
      <c r="B14" s="129">
        <f t="shared" ref="B14:I14" si="1">SUM(B10:B13)</f>
        <v>118.87764367039703</v>
      </c>
      <c r="C14" s="130">
        <f t="shared" si="1"/>
        <v>27.393406407816414</v>
      </c>
      <c r="D14" s="130">
        <f t="shared" si="1"/>
        <v>28.899964027917143</v>
      </c>
      <c r="E14" s="131">
        <f t="shared" si="1"/>
        <v>28.219954864910889</v>
      </c>
      <c r="F14" s="129">
        <f t="shared" si="1"/>
        <v>-38.580463783915548</v>
      </c>
      <c r="G14" s="130">
        <f t="shared" si="1"/>
        <v>-23.037171552034636</v>
      </c>
      <c r="H14" s="130">
        <f t="shared" si="1"/>
        <v>-5.1920660100698584</v>
      </c>
      <c r="I14" s="131">
        <f t="shared" si="1"/>
        <v>11.243892211374401</v>
      </c>
    </row>
    <row r="15" spans="1:9" x14ac:dyDescent="0.25">
      <c r="A15" s="78"/>
      <c r="B15" s="148"/>
      <c r="C15" s="14"/>
      <c r="D15" s="14"/>
      <c r="E15" s="13"/>
      <c r="F15" s="14"/>
      <c r="G15" s="14"/>
      <c r="H15" s="14"/>
      <c r="I15" s="13"/>
    </row>
    <row r="16" spans="1:9" x14ac:dyDescent="0.25">
      <c r="A16" s="78" t="s">
        <v>23</v>
      </c>
      <c r="B16" s="123">
        <v>-13.753092471750378</v>
      </c>
      <c r="C16" s="39">
        <v>-10.903711244638785</v>
      </c>
      <c r="D16" s="39">
        <v>-13.217882848468479</v>
      </c>
      <c r="E16" s="124">
        <v>-12.551073786133546</v>
      </c>
      <c r="F16" s="123">
        <v>-19.454604590579965</v>
      </c>
      <c r="G16" s="39">
        <v>-19.020667471179344</v>
      </c>
      <c r="H16" s="39">
        <v>-17.369354496569674</v>
      </c>
      <c r="I16" s="124">
        <v>18.819481013973004</v>
      </c>
    </row>
    <row r="17" spans="1:9" x14ac:dyDescent="0.25">
      <c r="A17" s="78" t="s">
        <v>116</v>
      </c>
      <c r="B17" s="123">
        <v>35.006599337248012</v>
      </c>
      <c r="C17" s="39">
        <v>17.83600166244673</v>
      </c>
      <c r="D17" s="39">
        <v>13.331615554089051</v>
      </c>
      <c r="E17" s="124">
        <v>7.8141070888241035</v>
      </c>
      <c r="F17" s="123">
        <v>8.9020206689725754</v>
      </c>
      <c r="G17" s="39">
        <v>7.033370812814554</v>
      </c>
      <c r="H17" s="39">
        <v>7.3103314562718644</v>
      </c>
      <c r="I17" s="124">
        <v>1.0508005024194256</v>
      </c>
    </row>
    <row r="18" spans="1:9" x14ac:dyDescent="0.25">
      <c r="A18" s="78"/>
      <c r="B18" s="89"/>
      <c r="C18" s="14"/>
      <c r="D18" s="14"/>
      <c r="E18" s="13"/>
      <c r="F18" s="89"/>
      <c r="G18" s="14"/>
      <c r="H18" s="14"/>
      <c r="I18" s="13"/>
    </row>
    <row r="19" spans="1:9" x14ac:dyDescent="0.25">
      <c r="A19" s="78" t="s">
        <v>21</v>
      </c>
      <c r="B19" s="132">
        <f t="shared" ref="B19:I19" si="2">-B8/B7</f>
        <v>0.54427165609512951</v>
      </c>
      <c r="C19" s="8">
        <f t="shared" si="2"/>
        <v>0.82015712363042059</v>
      </c>
      <c r="D19" s="8">
        <f t="shared" si="2"/>
        <v>0.72402664157200924</v>
      </c>
      <c r="E19" s="7">
        <f t="shared" si="2"/>
        <v>0.65937993207010648</v>
      </c>
      <c r="F19" s="132">
        <f t="shared" si="2"/>
        <v>0.96955091821119077</v>
      </c>
      <c r="G19" s="8">
        <f t="shared" si="2"/>
        <v>0.84371346071122144</v>
      </c>
      <c r="H19" s="8">
        <f t="shared" si="2"/>
        <v>0.79198490723916348</v>
      </c>
      <c r="I19" s="7">
        <f t="shared" si="2"/>
        <v>0.77628256359666503</v>
      </c>
    </row>
    <row r="20" spans="1:9" x14ac:dyDescent="0.25">
      <c r="A20" s="78" t="s">
        <v>19</v>
      </c>
      <c r="B20" s="132">
        <f t="shared" ref="B20:I20" si="3">-(B12+B13)/B7</f>
        <v>9.1883556386899226E-2</v>
      </c>
      <c r="C20" s="8">
        <f t="shared" si="3"/>
        <v>-2.1487864040109585E-2</v>
      </c>
      <c r="D20" s="8">
        <f t="shared" si="3"/>
        <v>4.7550829425424337E-2</v>
      </c>
      <c r="E20" s="7">
        <f t="shared" si="3"/>
        <v>0.12516566305566412</v>
      </c>
      <c r="F20" s="132">
        <f t="shared" si="3"/>
        <v>-1.460057468756186E-2</v>
      </c>
      <c r="G20" s="8">
        <f t="shared" si="3"/>
        <v>6.3835976191123397E-2</v>
      </c>
      <c r="H20" s="8">
        <f t="shared" si="3"/>
        <v>4.7074768589077415E-2</v>
      </c>
      <c r="I20" s="7">
        <f t="shared" si="3"/>
        <v>-1.3564331609628591E-2</v>
      </c>
    </row>
    <row r="21" spans="1:9" x14ac:dyDescent="0.25">
      <c r="A21" s="78" t="s">
        <v>17</v>
      </c>
      <c r="B21" s="132">
        <f t="shared" ref="B21:I21" si="4">SUM(B19:B20)</f>
        <v>0.63615521248202878</v>
      </c>
      <c r="C21" s="8">
        <f t="shared" si="4"/>
        <v>0.79866925959031099</v>
      </c>
      <c r="D21" s="8">
        <f t="shared" si="4"/>
        <v>0.77157747099743357</v>
      </c>
      <c r="E21" s="7">
        <f t="shared" si="4"/>
        <v>0.7845455951257706</v>
      </c>
      <c r="F21" s="132">
        <f t="shared" si="4"/>
        <v>0.95495034352362895</v>
      </c>
      <c r="G21" s="8">
        <f t="shared" si="4"/>
        <v>0.9075494369023448</v>
      </c>
      <c r="H21" s="8">
        <f t="shared" si="4"/>
        <v>0.83905967582824093</v>
      </c>
      <c r="I21" s="7">
        <f t="shared" si="4"/>
        <v>0.76271823198703648</v>
      </c>
    </row>
    <row r="22" spans="1:9" x14ac:dyDescent="0.25">
      <c r="A22" s="78" t="s">
        <v>15</v>
      </c>
      <c r="B22" s="132">
        <f t="shared" ref="B22:I22" si="5">-B9/B7</f>
        <v>0.13607156848780763</v>
      </c>
      <c r="C22" s="8">
        <f t="shared" si="5"/>
        <v>0.14055859168284102</v>
      </c>
      <c r="D22" s="8">
        <f t="shared" si="5"/>
        <v>0.16412943388978887</v>
      </c>
      <c r="E22" s="7">
        <f t="shared" si="5"/>
        <v>0.14335307721113372</v>
      </c>
      <c r="F22" s="132">
        <f t="shared" si="5"/>
        <v>0.14441059989579952</v>
      </c>
      <c r="G22" s="8">
        <f t="shared" si="5"/>
        <v>0.15037464555440269</v>
      </c>
      <c r="H22" s="8">
        <f t="shared" si="5"/>
        <v>0.1748862965303882</v>
      </c>
      <c r="I22" s="7">
        <f t="shared" si="5"/>
        <v>0.20400028754768237</v>
      </c>
    </row>
    <row r="23" spans="1:9" x14ac:dyDescent="0.25">
      <c r="A23" s="79" t="s">
        <v>13</v>
      </c>
      <c r="B23" s="145">
        <f t="shared" ref="B23:I23" si="6">+B21+B22</f>
        <v>0.77222678096983643</v>
      </c>
      <c r="C23" s="81">
        <f t="shared" si="6"/>
        <v>0.939227851273152</v>
      </c>
      <c r="D23" s="81">
        <f t="shared" si="6"/>
        <v>0.93570690488722241</v>
      </c>
      <c r="E23" s="82">
        <f t="shared" si="6"/>
        <v>0.92789867233690426</v>
      </c>
      <c r="F23" s="145">
        <f t="shared" si="6"/>
        <v>1.0993609434194285</v>
      </c>
      <c r="G23" s="81">
        <f t="shared" si="6"/>
        <v>1.0579240824567475</v>
      </c>
      <c r="H23" s="81">
        <f t="shared" si="6"/>
        <v>1.013945972358629</v>
      </c>
      <c r="I23" s="82">
        <f t="shared" si="6"/>
        <v>0.96671851953471888</v>
      </c>
    </row>
    <row r="24" spans="1:9" x14ac:dyDescent="0.25">
      <c r="A24" s="27"/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27"/>
      <c r="B25" s="3"/>
      <c r="C25" s="3"/>
      <c r="D25" s="3"/>
      <c r="E25" s="3"/>
      <c r="F25" s="3"/>
      <c r="G25" s="3"/>
      <c r="H25" s="3"/>
      <c r="I25" s="3"/>
    </row>
    <row r="26" spans="1:9" s="47" customFormat="1" ht="18.75" x14ac:dyDescent="0.3">
      <c r="A26" s="29" t="s">
        <v>122</v>
      </c>
    </row>
    <row r="27" spans="1:9" ht="21" customHeight="1" x14ac:dyDescent="0.25">
      <c r="A27" s="107" t="s">
        <v>55</v>
      </c>
      <c r="B27" s="105" t="s">
        <v>54</v>
      </c>
      <c r="C27" s="105" t="s">
        <v>53</v>
      </c>
      <c r="D27" s="105" t="s">
        <v>52</v>
      </c>
      <c r="E27" s="103" t="s">
        <v>51</v>
      </c>
      <c r="F27" s="105" t="s">
        <v>128</v>
      </c>
      <c r="G27" s="105" t="s">
        <v>127</v>
      </c>
      <c r="H27" s="105" t="s">
        <v>126</v>
      </c>
      <c r="I27" s="103" t="s">
        <v>125</v>
      </c>
    </row>
    <row r="28" spans="1:9" x14ac:dyDescent="0.25">
      <c r="A28" s="77" t="s">
        <v>45</v>
      </c>
      <c r="B28" s="149">
        <v>515.15146162230212</v>
      </c>
      <c r="C28" s="39">
        <v>459.83033651813389</v>
      </c>
      <c r="D28" s="39">
        <v>499.40044645356403</v>
      </c>
      <c r="E28" s="124">
        <v>468.036983276</v>
      </c>
      <c r="F28" s="123">
        <v>444.33077755309807</v>
      </c>
      <c r="G28" s="39">
        <v>438.81476856970193</v>
      </c>
      <c r="H28" s="39">
        <v>414.11374257770012</v>
      </c>
      <c r="I28" s="124">
        <v>452.35900147949997</v>
      </c>
    </row>
    <row r="29" spans="1:9" x14ac:dyDescent="0.25">
      <c r="A29" s="78" t="s">
        <v>44</v>
      </c>
      <c r="B29" s="123">
        <v>-365.31100861326593</v>
      </c>
      <c r="C29" s="39">
        <v>-316.08999685465176</v>
      </c>
      <c r="D29" s="39">
        <v>-323.82523000581295</v>
      </c>
      <c r="E29" s="124">
        <v>-392.83376581885244</v>
      </c>
      <c r="F29" s="123">
        <v>-252.05596024045951</v>
      </c>
      <c r="G29" s="39">
        <v>-265.99859837213603</v>
      </c>
      <c r="H29" s="39">
        <v>-248.60749861811291</v>
      </c>
      <c r="I29" s="124">
        <v>-261.96647582606943</v>
      </c>
    </row>
    <row r="30" spans="1:9" x14ac:dyDescent="0.25">
      <c r="A30" s="79" t="s">
        <v>43</v>
      </c>
      <c r="B30" s="125">
        <v>-69.923540063166541</v>
      </c>
      <c r="C30" s="40">
        <v>-59.070217442092243</v>
      </c>
      <c r="D30" s="40">
        <v>-56.736941920797491</v>
      </c>
      <c r="E30" s="126">
        <v>-55.561847015269997</v>
      </c>
      <c r="F30" s="125">
        <v>-55.956191047339367</v>
      </c>
      <c r="G30" s="40">
        <v>-48.804196344460607</v>
      </c>
      <c r="H30" s="40">
        <v>-44.22281705491001</v>
      </c>
      <c r="I30" s="126">
        <v>-63.289136384449996</v>
      </c>
    </row>
    <row r="31" spans="1:9" x14ac:dyDescent="0.25">
      <c r="A31" s="80" t="s">
        <v>117</v>
      </c>
      <c r="B31" s="123">
        <f t="shared" ref="B31:I31" si="7">SUM(B28:B30)</f>
        <v>79.916912945869655</v>
      </c>
      <c r="C31" s="39">
        <f t="shared" si="7"/>
        <v>84.670122221389889</v>
      </c>
      <c r="D31" s="39">
        <f t="shared" si="7"/>
        <v>118.83827452695358</v>
      </c>
      <c r="E31" s="124">
        <f t="shared" si="7"/>
        <v>19.641370441877562</v>
      </c>
      <c r="F31" s="123">
        <f t="shared" si="7"/>
        <v>136.3186262652992</v>
      </c>
      <c r="G31" s="39">
        <f t="shared" si="7"/>
        <v>124.01197385310529</v>
      </c>
      <c r="H31" s="39">
        <f t="shared" si="7"/>
        <v>121.2834269046772</v>
      </c>
      <c r="I31" s="124">
        <f t="shared" si="7"/>
        <v>127.10338926898055</v>
      </c>
    </row>
    <row r="32" spans="1:9" x14ac:dyDescent="0.25">
      <c r="A32" s="78"/>
      <c r="B32" s="123"/>
      <c r="C32" s="39"/>
      <c r="D32" s="39"/>
      <c r="E32" s="124"/>
      <c r="F32" s="123"/>
      <c r="G32" s="39"/>
      <c r="H32" s="39"/>
      <c r="I32" s="124"/>
    </row>
    <row r="33" spans="1:9" x14ac:dyDescent="0.25">
      <c r="A33" s="78" t="s">
        <v>41</v>
      </c>
      <c r="B33" s="123">
        <v>-68.954806839784169</v>
      </c>
      <c r="C33" s="39">
        <v>-56.79114897505071</v>
      </c>
      <c r="D33" s="39">
        <v>-46.440610659485131</v>
      </c>
      <c r="E33" s="124">
        <v>-39.77903628568</v>
      </c>
      <c r="F33" s="123">
        <v>-63.377695232309797</v>
      </c>
      <c r="G33" s="39">
        <v>-55.016131738970209</v>
      </c>
      <c r="H33" s="39">
        <v>-55.37894773076998</v>
      </c>
      <c r="I33" s="124">
        <v>-63.156224467950011</v>
      </c>
    </row>
    <row r="34" spans="1:9" x14ac:dyDescent="0.25">
      <c r="A34" s="79" t="s">
        <v>40</v>
      </c>
      <c r="B34" s="125">
        <v>34.587693595759546</v>
      </c>
      <c r="C34" s="40">
        <v>38.035589296029968</v>
      </c>
      <c r="D34" s="40">
        <v>32.477613404466524</v>
      </c>
      <c r="E34" s="126">
        <v>41.228375102015853</v>
      </c>
      <c r="F34" s="125">
        <v>36.830155072285038</v>
      </c>
      <c r="G34" s="40">
        <v>39.948595545625992</v>
      </c>
      <c r="H34" s="40">
        <v>34.529602890228915</v>
      </c>
      <c r="I34" s="126">
        <v>36.624743493299064</v>
      </c>
    </row>
    <row r="35" spans="1:9" x14ac:dyDescent="0.25">
      <c r="A35" s="85" t="s">
        <v>3</v>
      </c>
      <c r="B35" s="129">
        <f t="shared" ref="B35:I35" si="8">SUM(B31:B34)</f>
        <v>45.549799701845032</v>
      </c>
      <c r="C35" s="130">
        <f t="shared" si="8"/>
        <v>65.91456254236914</v>
      </c>
      <c r="D35" s="130">
        <f t="shared" si="8"/>
        <v>104.87527727193498</v>
      </c>
      <c r="E35" s="131">
        <f t="shared" si="8"/>
        <v>21.090709258213415</v>
      </c>
      <c r="F35" s="129">
        <f t="shared" si="8"/>
        <v>109.77108610527443</v>
      </c>
      <c r="G35" s="130">
        <f t="shared" si="8"/>
        <v>108.94443765976108</v>
      </c>
      <c r="H35" s="130">
        <f t="shared" si="8"/>
        <v>100.43408206413613</v>
      </c>
      <c r="I35" s="131">
        <f t="shared" si="8"/>
        <v>100.5719082943296</v>
      </c>
    </row>
    <row r="36" spans="1:9" x14ac:dyDescent="0.25">
      <c r="A36" s="78"/>
      <c r="B36" s="148"/>
      <c r="C36" s="14"/>
      <c r="D36" s="14"/>
      <c r="E36" s="13"/>
      <c r="F36" s="14"/>
      <c r="G36" s="14"/>
      <c r="H36" s="14"/>
      <c r="I36" s="13"/>
    </row>
    <row r="37" spans="1:9" x14ac:dyDescent="0.25">
      <c r="A37" s="78" t="s">
        <v>23</v>
      </c>
      <c r="B37" s="123">
        <v>-1.1896791453424851</v>
      </c>
      <c r="C37" s="39">
        <v>-1.7755644254497558</v>
      </c>
      <c r="D37" s="39">
        <v>-1.237299991692149</v>
      </c>
      <c r="E37" s="124">
        <v>-3.9849802717535923</v>
      </c>
      <c r="F37" s="123">
        <v>2.5038560482390113</v>
      </c>
      <c r="G37" s="39">
        <v>-3.1249931515890155</v>
      </c>
      <c r="H37" s="39">
        <v>2.1762581276009971</v>
      </c>
      <c r="I37" s="124">
        <v>3.3448994992150021</v>
      </c>
    </row>
    <row r="38" spans="1:9" x14ac:dyDescent="0.25">
      <c r="A38" s="78" t="s">
        <v>116</v>
      </c>
      <c r="B38" s="123">
        <v>7.4460856378361377</v>
      </c>
      <c r="C38" s="39">
        <v>5.6625964468279095</v>
      </c>
      <c r="D38" s="39">
        <v>4.5314554803457803</v>
      </c>
      <c r="E38" s="124">
        <v>0.29461993491701033</v>
      </c>
      <c r="F38" s="123">
        <v>1.7043344535866156</v>
      </c>
      <c r="G38" s="39">
        <v>1.2833409650789145</v>
      </c>
      <c r="H38" s="39">
        <v>0.41150749451503588</v>
      </c>
      <c r="I38" s="124">
        <v>0.24659331801466672</v>
      </c>
    </row>
    <row r="39" spans="1:9" x14ac:dyDescent="0.25">
      <c r="A39" s="78"/>
      <c r="B39" s="89"/>
      <c r="C39" s="14"/>
      <c r="D39" s="14"/>
      <c r="E39" s="13"/>
      <c r="F39" s="89"/>
      <c r="G39" s="14"/>
      <c r="H39" s="14"/>
      <c r="I39" s="13"/>
    </row>
    <row r="40" spans="1:9" x14ac:dyDescent="0.25">
      <c r="A40" s="78" t="s">
        <v>21</v>
      </c>
      <c r="B40" s="132">
        <f t="shared" ref="B40:I40" si="9">-B29/B28</f>
        <v>0.70913320805271063</v>
      </c>
      <c r="C40" s="8">
        <f t="shared" si="9"/>
        <v>0.68740570543497936</v>
      </c>
      <c r="D40" s="8">
        <f t="shared" si="9"/>
        <v>0.64842799461919054</v>
      </c>
      <c r="E40" s="7">
        <f t="shared" si="9"/>
        <v>0.83932206183629632</v>
      </c>
      <c r="F40" s="132">
        <f t="shared" si="9"/>
        <v>0.56727099038359663</v>
      </c>
      <c r="G40" s="8">
        <f t="shared" si="9"/>
        <v>0.60617512769487492</v>
      </c>
      <c r="H40" s="8">
        <f t="shared" si="9"/>
        <v>0.60033626768970771</v>
      </c>
      <c r="I40" s="7">
        <f t="shared" si="9"/>
        <v>0.57911188894058352</v>
      </c>
    </row>
    <row r="41" spans="1:9" x14ac:dyDescent="0.25">
      <c r="A41" s="78" t="s">
        <v>19</v>
      </c>
      <c r="B41" s="132">
        <f t="shared" ref="B41:I41" si="10">-(B33+B34)/B28</f>
        <v>6.6712638523428749E-2</v>
      </c>
      <c r="C41" s="8">
        <f t="shared" si="10"/>
        <v>4.0787999811058781E-2</v>
      </c>
      <c r="D41" s="8">
        <f t="shared" si="10"/>
        <v>2.7959520969945577E-2</v>
      </c>
      <c r="E41" s="7">
        <f t="shared" si="10"/>
        <v>-3.0966331040578952E-3</v>
      </c>
      <c r="F41" s="132">
        <f t="shared" si="10"/>
        <v>5.9747245748359837E-2</v>
      </c>
      <c r="G41" s="8">
        <f t="shared" si="10"/>
        <v>3.4336893998477329E-2</v>
      </c>
      <c r="H41" s="8">
        <f t="shared" si="10"/>
        <v>5.0346903994931066E-2</v>
      </c>
      <c r="I41" s="7">
        <f t="shared" si="10"/>
        <v>5.8651382835040816E-2</v>
      </c>
    </row>
    <row r="42" spans="1:9" x14ac:dyDescent="0.25">
      <c r="A42" s="78" t="s">
        <v>17</v>
      </c>
      <c r="B42" s="132">
        <f t="shared" ref="B42:I42" si="11">SUM(B40:B41)</f>
        <v>0.77584584657613942</v>
      </c>
      <c r="C42" s="8">
        <f t="shared" si="11"/>
        <v>0.7281937052460381</v>
      </c>
      <c r="D42" s="8">
        <f t="shared" si="11"/>
        <v>0.67638751558913612</v>
      </c>
      <c r="E42" s="7">
        <f t="shared" si="11"/>
        <v>0.83622542873223837</v>
      </c>
      <c r="F42" s="132">
        <f t="shared" si="11"/>
        <v>0.62701823613195651</v>
      </c>
      <c r="G42" s="8">
        <f t="shared" si="11"/>
        <v>0.6405120216933522</v>
      </c>
      <c r="H42" s="8">
        <f t="shared" si="11"/>
        <v>0.65068317168463874</v>
      </c>
      <c r="I42" s="7">
        <f t="shared" si="11"/>
        <v>0.63776327177562431</v>
      </c>
    </row>
    <row r="43" spans="1:9" x14ac:dyDescent="0.25">
      <c r="A43" s="78" t="s">
        <v>15</v>
      </c>
      <c r="B43" s="132">
        <f t="shared" ref="B43:I43" si="12">-B30/B28</f>
        <v>0.13573394481491924</v>
      </c>
      <c r="C43" s="8">
        <f t="shared" si="12"/>
        <v>0.12846089688074058</v>
      </c>
      <c r="D43" s="8">
        <f t="shared" si="12"/>
        <v>0.1136101145357568</v>
      </c>
      <c r="E43" s="7">
        <f t="shared" si="12"/>
        <v>0.11871251418289171</v>
      </c>
      <c r="F43" s="132">
        <f t="shared" si="12"/>
        <v>0.12593363744795405</v>
      </c>
      <c r="G43" s="8">
        <f t="shared" si="12"/>
        <v>0.11121821743496876</v>
      </c>
      <c r="H43" s="8">
        <f t="shared" si="12"/>
        <v>0.10678905940102311</v>
      </c>
      <c r="I43" s="7">
        <f t="shared" si="12"/>
        <v>0.13990909029654433</v>
      </c>
    </row>
    <row r="44" spans="1:9" x14ac:dyDescent="0.25">
      <c r="A44" s="79" t="s">
        <v>13</v>
      </c>
      <c r="B44" s="145">
        <f t="shared" ref="B44:I44" si="13">+B42+B43</f>
        <v>0.9115797913910586</v>
      </c>
      <c r="C44" s="81">
        <f t="shared" si="13"/>
        <v>0.85665460212677869</v>
      </c>
      <c r="D44" s="81">
        <f t="shared" si="13"/>
        <v>0.78999763012489288</v>
      </c>
      <c r="E44" s="82">
        <f t="shared" si="13"/>
        <v>0.95493794291513012</v>
      </c>
      <c r="F44" s="145">
        <f t="shared" si="13"/>
        <v>0.75295187357991056</v>
      </c>
      <c r="G44" s="81">
        <f t="shared" si="13"/>
        <v>0.75173023912832093</v>
      </c>
      <c r="H44" s="81">
        <f t="shared" si="13"/>
        <v>0.75747223108566186</v>
      </c>
      <c r="I44" s="82">
        <f t="shared" si="13"/>
        <v>0.77767236207216861</v>
      </c>
    </row>
    <row r="45" spans="1:9" x14ac:dyDescent="0.25">
      <c r="A45" s="27"/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27"/>
      <c r="B46" s="3"/>
      <c r="C46" s="3"/>
      <c r="D46" s="3"/>
      <c r="E46" s="3"/>
      <c r="F46" s="3"/>
      <c r="G46" s="3"/>
      <c r="H46" s="3"/>
      <c r="I46" s="3"/>
    </row>
    <row r="47" spans="1:9" s="47" customFormat="1" ht="18.75" x14ac:dyDescent="0.3">
      <c r="A47" s="29" t="s">
        <v>130</v>
      </c>
    </row>
    <row r="48" spans="1:9" ht="21" customHeight="1" x14ac:dyDescent="0.25">
      <c r="A48" s="107" t="s">
        <v>55</v>
      </c>
      <c r="B48" s="105" t="s">
        <v>54</v>
      </c>
      <c r="C48" s="105" t="s">
        <v>53</v>
      </c>
      <c r="D48" s="105" t="s">
        <v>52</v>
      </c>
      <c r="E48" s="103" t="s">
        <v>51</v>
      </c>
      <c r="F48" s="105" t="s">
        <v>128</v>
      </c>
      <c r="G48" s="105" t="s">
        <v>127</v>
      </c>
      <c r="H48" s="105" t="s">
        <v>126</v>
      </c>
      <c r="I48" s="103" t="s">
        <v>125</v>
      </c>
    </row>
    <row r="49" spans="1:9" x14ac:dyDescent="0.25">
      <c r="A49" s="77" t="s">
        <v>45</v>
      </c>
      <c r="B49" s="149">
        <v>407.20564825999998</v>
      </c>
      <c r="C49" s="39">
        <v>391.08703650000001</v>
      </c>
      <c r="D49" s="39">
        <v>388.79680038000004</v>
      </c>
      <c r="E49" s="124">
        <v>395.44825866999992</v>
      </c>
      <c r="F49" s="123">
        <v>351.0662521499998</v>
      </c>
      <c r="G49" s="39">
        <v>345.08699933999998</v>
      </c>
      <c r="H49" s="39">
        <v>345.16666784000006</v>
      </c>
      <c r="I49" s="124">
        <v>360.38662188999996</v>
      </c>
    </row>
    <row r="50" spans="1:9" x14ac:dyDescent="0.25">
      <c r="A50" s="78" t="s">
        <v>44</v>
      </c>
      <c r="B50" s="123">
        <v>-431.72169439416922</v>
      </c>
      <c r="C50" s="39">
        <v>-251.14711869674727</v>
      </c>
      <c r="D50" s="39">
        <v>-281.36031903892052</v>
      </c>
      <c r="E50" s="124">
        <v>-327.27551373176448</v>
      </c>
      <c r="F50" s="123">
        <v>-336.41542932876609</v>
      </c>
      <c r="G50" s="39">
        <v>-252.29182718404124</v>
      </c>
      <c r="H50" s="39">
        <v>-245.24693007236351</v>
      </c>
      <c r="I50" s="124">
        <v>-224.03395567986053</v>
      </c>
    </row>
    <row r="51" spans="1:9" x14ac:dyDescent="0.25">
      <c r="A51" s="79" t="s">
        <v>43</v>
      </c>
      <c r="B51" s="125">
        <v>-25.608088720352754</v>
      </c>
      <c r="C51" s="40">
        <v>-25.120139590329508</v>
      </c>
      <c r="D51" s="40">
        <v>-22.248969873377053</v>
      </c>
      <c r="E51" s="126">
        <v>-27.375589240000004</v>
      </c>
      <c r="F51" s="125">
        <v>-28.604182810000005</v>
      </c>
      <c r="G51" s="40">
        <v>-29.185644229999998</v>
      </c>
      <c r="H51" s="40">
        <v>-17.319825240000007</v>
      </c>
      <c r="I51" s="126">
        <v>-30.700432200000002</v>
      </c>
    </row>
    <row r="52" spans="1:9" x14ac:dyDescent="0.25">
      <c r="A52" s="80" t="s">
        <v>117</v>
      </c>
      <c r="B52" s="123">
        <f t="shared" ref="B52:I52" si="14">SUM(B49:B51)</f>
        <v>-50.124134854521998</v>
      </c>
      <c r="C52" s="39">
        <f t="shared" si="14"/>
        <v>114.81977821292324</v>
      </c>
      <c r="D52" s="39">
        <f t="shared" si="14"/>
        <v>85.187511467702464</v>
      </c>
      <c r="E52" s="124">
        <f t="shared" si="14"/>
        <v>40.797155698235436</v>
      </c>
      <c r="F52" s="123">
        <f t="shared" si="14"/>
        <v>-13.953359988766302</v>
      </c>
      <c r="G52" s="39">
        <f t="shared" si="14"/>
        <v>63.609527925958744</v>
      </c>
      <c r="H52" s="39">
        <f t="shared" si="14"/>
        <v>82.599912527636548</v>
      </c>
      <c r="I52" s="124">
        <f t="shared" si="14"/>
        <v>105.65223401013944</v>
      </c>
    </row>
    <row r="53" spans="1:9" x14ac:dyDescent="0.25">
      <c r="A53" s="78"/>
      <c r="B53" s="123"/>
      <c r="C53" s="39"/>
      <c r="D53" s="39"/>
      <c r="E53" s="124"/>
      <c r="F53" s="123"/>
      <c r="G53" s="39"/>
      <c r="H53" s="39"/>
      <c r="I53" s="124"/>
    </row>
    <row r="54" spans="1:9" x14ac:dyDescent="0.25">
      <c r="A54" s="78" t="s">
        <v>41</v>
      </c>
      <c r="B54" s="123">
        <v>-36.098112399999977</v>
      </c>
      <c r="C54" s="39">
        <v>-35.982453610000022</v>
      </c>
      <c r="D54" s="39">
        <v>-36.115609339999992</v>
      </c>
      <c r="E54" s="124">
        <v>-36.129016020000002</v>
      </c>
      <c r="F54" s="123">
        <v>-38.200047170000005</v>
      </c>
      <c r="G54" s="39">
        <v>-37.244880269999989</v>
      </c>
      <c r="H54" s="39">
        <v>-38.461264679999999</v>
      </c>
      <c r="I54" s="124">
        <v>-39.043201310000001</v>
      </c>
    </row>
    <row r="55" spans="1:9" x14ac:dyDescent="0.25">
      <c r="A55" s="79" t="s">
        <v>40</v>
      </c>
      <c r="B55" s="125">
        <v>72.388138440141063</v>
      </c>
      <c r="C55" s="40">
        <v>21.292635396119564</v>
      </c>
      <c r="D55" s="40">
        <v>24.957234497476342</v>
      </c>
      <c r="E55" s="126">
        <v>21.301679154748889</v>
      </c>
      <c r="F55" s="125">
        <v>68.378971196056668</v>
      </c>
      <c r="G55" s="40">
        <v>29.772822277180623</v>
      </c>
      <c r="H55" s="40">
        <v>-0.85166437804797468</v>
      </c>
      <c r="I55" s="126">
        <v>72.698968975159175</v>
      </c>
    </row>
    <row r="56" spans="1:9" x14ac:dyDescent="0.25">
      <c r="A56" s="85" t="s">
        <v>3</v>
      </c>
      <c r="B56" s="129">
        <f t="shared" ref="B56:I56" si="15">SUM(B52:B55)</f>
        <v>-13.834108814380912</v>
      </c>
      <c r="C56" s="130">
        <f t="shared" si="15"/>
        <v>100.12995999904278</v>
      </c>
      <c r="D56" s="130">
        <f t="shared" si="15"/>
        <v>74.029136625178808</v>
      </c>
      <c r="E56" s="131">
        <f t="shared" si="15"/>
        <v>25.969818832984323</v>
      </c>
      <c r="F56" s="129">
        <f t="shared" si="15"/>
        <v>16.225564037290361</v>
      </c>
      <c r="G56" s="130">
        <f t="shared" si="15"/>
        <v>56.137469933139378</v>
      </c>
      <c r="H56" s="130">
        <f t="shared" si="15"/>
        <v>43.286983469588577</v>
      </c>
      <c r="I56" s="131">
        <f t="shared" si="15"/>
        <v>139.30800167529861</v>
      </c>
    </row>
    <row r="57" spans="1:9" x14ac:dyDescent="0.25">
      <c r="A57" s="78"/>
      <c r="B57" s="148"/>
      <c r="C57" s="14"/>
      <c r="D57" s="14"/>
      <c r="E57" s="13"/>
      <c r="F57" s="14"/>
      <c r="G57" s="14"/>
      <c r="H57" s="14"/>
      <c r="I57" s="13"/>
    </row>
    <row r="58" spans="1:9" x14ac:dyDescent="0.25">
      <c r="A58" s="78" t="s">
        <v>23</v>
      </c>
      <c r="B58" s="123">
        <v>-9.2200055544000019</v>
      </c>
      <c r="C58" s="39">
        <v>-2.0130428231999793</v>
      </c>
      <c r="D58" s="39">
        <v>-2.3539132439999961</v>
      </c>
      <c r="E58" s="124">
        <v>-2.7882776124000088</v>
      </c>
      <c r="F58" s="123">
        <v>-4.9334535469999965</v>
      </c>
      <c r="G58" s="39">
        <v>-5.2222265809999966</v>
      </c>
      <c r="H58" s="39">
        <v>-2.83651138099999</v>
      </c>
      <c r="I58" s="124">
        <v>102.78408592099997</v>
      </c>
    </row>
    <row r="59" spans="1:9" x14ac:dyDescent="0.25">
      <c r="A59" s="78" t="s">
        <v>116</v>
      </c>
      <c r="B59" s="123">
        <v>21.348727770371831</v>
      </c>
      <c r="C59" s="39">
        <v>11.064833922572294</v>
      </c>
      <c r="D59" s="39">
        <v>8.7044159725559798</v>
      </c>
      <c r="E59" s="124">
        <v>5.2384430453843871</v>
      </c>
      <c r="F59" s="123">
        <v>9.7334527442904406</v>
      </c>
      <c r="G59" s="39">
        <v>8.5650026541394428</v>
      </c>
      <c r="H59" s="39">
        <v>6.1528570205885886</v>
      </c>
      <c r="I59" s="124">
        <v>-53.126325615701326</v>
      </c>
    </row>
    <row r="60" spans="1:9" x14ac:dyDescent="0.25">
      <c r="A60" s="78"/>
      <c r="B60" s="89"/>
      <c r="C60" s="14"/>
      <c r="D60" s="14"/>
      <c r="E60" s="13"/>
      <c r="F60" s="89"/>
      <c r="G60" s="14"/>
      <c r="H60" s="14"/>
      <c r="I60" s="13"/>
    </row>
    <row r="61" spans="1:9" x14ac:dyDescent="0.25">
      <c r="A61" s="78" t="s">
        <v>21</v>
      </c>
      <c r="B61" s="132">
        <f t="shared" ref="B61:I61" si="16">-B50/B49</f>
        <v>1.0602055650232922</v>
      </c>
      <c r="C61" s="8">
        <f t="shared" si="16"/>
        <v>0.64217704822017863</v>
      </c>
      <c r="D61" s="8">
        <f t="shared" si="16"/>
        <v>0.72366932743254608</v>
      </c>
      <c r="E61" s="7">
        <f t="shared" si="16"/>
        <v>0.82760641008378966</v>
      </c>
      <c r="F61" s="132">
        <f t="shared" si="16"/>
        <v>0.95826764113181162</v>
      </c>
      <c r="G61" s="8">
        <f t="shared" si="16"/>
        <v>0.73109629648918917</v>
      </c>
      <c r="H61" s="8">
        <f t="shared" si="16"/>
        <v>0.71051741932985912</v>
      </c>
      <c r="I61" s="7">
        <f t="shared" si="16"/>
        <v>0.62164892388331205</v>
      </c>
    </row>
    <row r="62" spans="1:9" x14ac:dyDescent="0.25">
      <c r="A62" s="78" t="s">
        <v>19</v>
      </c>
      <c r="B62" s="132">
        <f t="shared" ref="B62:I62" si="17">-(B54+B55)/B49</f>
        <v>-8.9119652920359241E-2</v>
      </c>
      <c r="C62" s="8">
        <f t="shared" si="17"/>
        <v>3.7561506372969372E-2</v>
      </c>
      <c r="D62" s="8">
        <f t="shared" si="17"/>
        <v>2.8699759955888884E-2</v>
      </c>
      <c r="E62" s="7">
        <f t="shared" si="17"/>
        <v>3.7495011142847055E-2</v>
      </c>
      <c r="F62" s="132">
        <f t="shared" si="17"/>
        <v>-8.5963614677386127E-2</v>
      </c>
      <c r="G62" s="8">
        <f t="shared" si="17"/>
        <v>2.165267891027519E-2</v>
      </c>
      <c r="H62" s="8">
        <f t="shared" si="17"/>
        <v>0.11389549664242564</v>
      </c>
      <c r="I62" s="7">
        <f t="shared" si="17"/>
        <v>-9.3387949554442268E-2</v>
      </c>
    </row>
    <row r="63" spans="1:9" x14ac:dyDescent="0.25">
      <c r="A63" s="78" t="s">
        <v>17</v>
      </c>
      <c r="B63" s="132">
        <f t="shared" ref="B63:I63" si="18">SUM(B61:B62)</f>
        <v>0.97108591210293294</v>
      </c>
      <c r="C63" s="8">
        <f t="shared" si="18"/>
        <v>0.67973855459314803</v>
      </c>
      <c r="D63" s="8">
        <f t="shared" si="18"/>
        <v>0.752369087388435</v>
      </c>
      <c r="E63" s="7">
        <f t="shared" si="18"/>
        <v>0.86510142122663669</v>
      </c>
      <c r="F63" s="132">
        <f t="shared" si="18"/>
        <v>0.87230402645442551</v>
      </c>
      <c r="G63" s="8">
        <f t="shared" si="18"/>
        <v>0.75274897539946439</v>
      </c>
      <c r="H63" s="8">
        <f t="shared" si="18"/>
        <v>0.82441291597228472</v>
      </c>
      <c r="I63" s="7">
        <f t="shared" si="18"/>
        <v>0.52826097432886976</v>
      </c>
    </row>
    <row r="64" spans="1:9" x14ac:dyDescent="0.25">
      <c r="A64" s="78" t="s">
        <v>15</v>
      </c>
      <c r="B64" s="132">
        <f t="shared" ref="B64:I64" si="19">-B51/B49</f>
        <v>6.2887361287292456E-2</v>
      </c>
      <c r="C64" s="8">
        <f t="shared" si="19"/>
        <v>6.4231583371159653E-2</v>
      </c>
      <c r="D64" s="8">
        <f t="shared" si="19"/>
        <v>5.7225187685782081E-2</v>
      </c>
      <c r="E64" s="7">
        <f t="shared" si="19"/>
        <v>6.9226728503171464E-2</v>
      </c>
      <c r="F64" s="132">
        <f t="shared" si="19"/>
        <v>8.1478019134058832E-2</v>
      </c>
      <c r="G64" s="8">
        <f t="shared" si="19"/>
        <v>8.4574742849830131E-2</v>
      </c>
      <c r="H64" s="8">
        <f t="shared" si="19"/>
        <v>5.01781511766035E-2</v>
      </c>
      <c r="I64" s="7">
        <f t="shared" si="19"/>
        <v>8.5187491253131561E-2</v>
      </c>
    </row>
    <row r="65" spans="1:9" x14ac:dyDescent="0.25">
      <c r="A65" s="79" t="s">
        <v>13</v>
      </c>
      <c r="B65" s="145">
        <f t="shared" ref="B65:I65" si="20">+B63+B64</f>
        <v>1.0339732733902254</v>
      </c>
      <c r="C65" s="81">
        <f t="shared" si="20"/>
        <v>0.74397013796430767</v>
      </c>
      <c r="D65" s="81">
        <f t="shared" si="20"/>
        <v>0.80959427507421711</v>
      </c>
      <c r="E65" s="82">
        <f t="shared" si="20"/>
        <v>0.93432814972980816</v>
      </c>
      <c r="F65" s="145">
        <f t="shared" si="20"/>
        <v>0.95378204558848434</v>
      </c>
      <c r="G65" s="81">
        <f t="shared" si="20"/>
        <v>0.83732371824929452</v>
      </c>
      <c r="H65" s="81">
        <f t="shared" si="20"/>
        <v>0.87459106714888823</v>
      </c>
      <c r="I65" s="82">
        <f t="shared" si="20"/>
        <v>0.61344846558200128</v>
      </c>
    </row>
    <row r="66" spans="1:9" x14ac:dyDescent="0.25">
      <c r="A66" s="27"/>
      <c r="B66" s="3"/>
      <c r="C66" s="3"/>
      <c r="D66" s="3"/>
      <c r="E66" s="3"/>
      <c r="F66" s="3"/>
      <c r="G66" s="3"/>
      <c r="H66" s="3"/>
      <c r="I66" s="3"/>
    </row>
    <row r="67" spans="1:9" x14ac:dyDescent="0.25">
      <c r="A67" s="27"/>
      <c r="B67" s="3"/>
      <c r="C67" s="3"/>
      <c r="D67" s="3"/>
      <c r="E67" s="3"/>
      <c r="F67" s="3"/>
      <c r="G67" s="3"/>
      <c r="H67" s="3"/>
      <c r="I67" s="3"/>
    </row>
    <row r="68" spans="1:9" s="47" customFormat="1" ht="18.75" x14ac:dyDescent="0.3">
      <c r="A68" s="29" t="s">
        <v>120</v>
      </c>
    </row>
    <row r="69" spans="1:9" ht="21" customHeight="1" x14ac:dyDescent="0.25">
      <c r="A69" s="107" t="s">
        <v>55</v>
      </c>
      <c r="B69" s="105" t="s">
        <v>54</v>
      </c>
      <c r="C69" s="105" t="s">
        <v>53</v>
      </c>
      <c r="D69" s="105" t="s">
        <v>52</v>
      </c>
      <c r="E69" s="103" t="s">
        <v>51</v>
      </c>
      <c r="F69" s="105" t="s">
        <v>128</v>
      </c>
      <c r="G69" s="105" t="s">
        <v>127</v>
      </c>
      <c r="H69" s="105" t="s">
        <v>126</v>
      </c>
      <c r="I69" s="103" t="s">
        <v>125</v>
      </c>
    </row>
    <row r="70" spans="1:9" x14ac:dyDescent="0.25">
      <c r="A70" s="77" t="s">
        <v>45</v>
      </c>
      <c r="B70" s="149">
        <v>274.68212942015157</v>
      </c>
      <c r="C70" s="39">
        <v>262.8016077325737</v>
      </c>
      <c r="D70" s="39">
        <v>258.15293510333385</v>
      </c>
      <c r="E70" s="124">
        <v>244.79462398885397</v>
      </c>
      <c r="F70" s="123">
        <v>231.57819213776369</v>
      </c>
      <c r="G70" s="39">
        <v>227.1229991067691</v>
      </c>
      <c r="H70" s="39">
        <v>215.78509605166687</v>
      </c>
      <c r="I70" s="124">
        <v>208.30834428288307</v>
      </c>
    </row>
    <row r="71" spans="1:9" x14ac:dyDescent="0.25">
      <c r="A71" s="78" t="s">
        <v>44</v>
      </c>
      <c r="B71" s="123">
        <v>-268.6210251529356</v>
      </c>
      <c r="C71" s="39">
        <v>-236.75096317053493</v>
      </c>
      <c r="D71" s="39">
        <v>-209.07985474212825</v>
      </c>
      <c r="E71" s="124">
        <v>-223.37759548855621</v>
      </c>
      <c r="F71" s="123">
        <v>-245.46217712988147</v>
      </c>
      <c r="G71" s="39">
        <v>-182.22946235739502</v>
      </c>
      <c r="H71" s="39">
        <v>-261.15290026209709</v>
      </c>
      <c r="I71" s="124">
        <v>-214.25459281015489</v>
      </c>
    </row>
    <row r="72" spans="1:9" x14ac:dyDescent="0.25">
      <c r="A72" s="79" t="s">
        <v>43</v>
      </c>
      <c r="B72" s="125">
        <v>-33.094871770308174</v>
      </c>
      <c r="C72" s="40">
        <v>-18.734357568020435</v>
      </c>
      <c r="D72" s="40">
        <v>-16.557780778488794</v>
      </c>
      <c r="E72" s="126">
        <v>-18.792562759467998</v>
      </c>
      <c r="F72" s="125">
        <v>-22.280844989214447</v>
      </c>
      <c r="G72" s="40">
        <v>-15.213164332092965</v>
      </c>
      <c r="H72" s="40">
        <v>-15.761995684724333</v>
      </c>
      <c r="I72" s="126">
        <v>-22.260961184168998</v>
      </c>
    </row>
    <row r="73" spans="1:9" x14ac:dyDescent="0.25">
      <c r="A73" s="80" t="s">
        <v>117</v>
      </c>
      <c r="B73" s="123">
        <f t="shared" ref="B73:I73" si="21">SUM(B70:B72)</f>
        <v>-27.033767503092207</v>
      </c>
      <c r="C73" s="39">
        <f t="shared" si="21"/>
        <v>7.3162869940183342</v>
      </c>
      <c r="D73" s="39">
        <f t="shared" si="21"/>
        <v>32.515299582716807</v>
      </c>
      <c r="E73" s="124">
        <f t="shared" si="21"/>
        <v>2.6244657408297627</v>
      </c>
      <c r="F73" s="123">
        <f t="shared" si="21"/>
        <v>-36.164829981332218</v>
      </c>
      <c r="G73" s="39">
        <f t="shared" si="21"/>
        <v>29.680372417281113</v>
      </c>
      <c r="H73" s="39">
        <f t="shared" si="21"/>
        <v>-61.129799895154555</v>
      </c>
      <c r="I73" s="124">
        <f t="shared" si="21"/>
        <v>-28.207209711440818</v>
      </c>
    </row>
    <row r="74" spans="1:9" x14ac:dyDescent="0.25">
      <c r="A74" s="78"/>
      <c r="B74" s="123"/>
      <c r="C74" s="39"/>
      <c r="D74" s="39"/>
      <c r="E74" s="124"/>
      <c r="F74" s="123"/>
      <c r="G74" s="39"/>
      <c r="H74" s="39"/>
      <c r="I74" s="124"/>
    </row>
    <row r="75" spans="1:9" x14ac:dyDescent="0.25">
      <c r="A75" s="78" t="s">
        <v>41</v>
      </c>
      <c r="B75" s="123">
        <v>-28.137075620000008</v>
      </c>
      <c r="C75" s="39">
        <v>-27.545022949999996</v>
      </c>
      <c r="D75" s="39">
        <v>-27.858180450000006</v>
      </c>
      <c r="E75" s="124">
        <v>-24.832465450000001</v>
      </c>
      <c r="F75" s="123">
        <v>-31.29996740999999</v>
      </c>
      <c r="G75" s="39">
        <v>-31.405738700000004</v>
      </c>
      <c r="H75" s="39">
        <v>-28.920392969999998</v>
      </c>
      <c r="I75" s="124">
        <v>-27.127760479999999</v>
      </c>
    </row>
    <row r="76" spans="1:9" x14ac:dyDescent="0.25">
      <c r="A76" s="79" t="s">
        <v>40</v>
      </c>
      <c r="B76" s="125">
        <v>62.959187247223966</v>
      </c>
      <c r="C76" s="40">
        <v>44.705274392622584</v>
      </c>
      <c r="D76" s="40">
        <v>35.351345174048362</v>
      </c>
      <c r="E76" s="126">
        <v>6.224854363443054</v>
      </c>
      <c r="F76" s="125">
        <v>67.312640584574268</v>
      </c>
      <c r="G76" s="40">
        <v>44.191399026398663</v>
      </c>
      <c r="H76" s="40">
        <v>105.01355146258186</v>
      </c>
      <c r="I76" s="126">
        <v>211.50689889849735</v>
      </c>
    </row>
    <row r="77" spans="1:9" x14ac:dyDescent="0.25">
      <c r="A77" s="85" t="s">
        <v>3</v>
      </c>
      <c r="B77" s="129">
        <f t="shared" ref="B77:I77" si="22">SUM(B73:B76)</f>
        <v>7.7883441241317541</v>
      </c>
      <c r="C77" s="130">
        <f t="shared" si="22"/>
        <v>24.476538436640922</v>
      </c>
      <c r="D77" s="130">
        <f t="shared" si="22"/>
        <v>40.008464306765163</v>
      </c>
      <c r="E77" s="131">
        <f t="shared" si="22"/>
        <v>-15.983145345727184</v>
      </c>
      <c r="F77" s="129">
        <f t="shared" si="22"/>
        <v>-0.15215680675794374</v>
      </c>
      <c r="G77" s="130">
        <f t="shared" si="22"/>
        <v>42.466032743679776</v>
      </c>
      <c r="H77" s="130">
        <f t="shared" si="22"/>
        <v>14.963358597427302</v>
      </c>
      <c r="I77" s="131">
        <f t="shared" si="22"/>
        <v>156.17192870705654</v>
      </c>
    </row>
    <row r="78" spans="1:9" x14ac:dyDescent="0.25">
      <c r="A78" s="78"/>
      <c r="B78" s="148"/>
      <c r="C78" s="14"/>
      <c r="D78" s="14"/>
      <c r="E78" s="13"/>
      <c r="F78" s="14"/>
      <c r="G78" s="14"/>
      <c r="H78" s="14"/>
      <c r="I78" s="13"/>
    </row>
    <row r="79" spans="1:9" x14ac:dyDescent="0.25">
      <c r="A79" s="78" t="s">
        <v>23</v>
      </c>
      <c r="B79" s="123">
        <v>-2.4058825443547454</v>
      </c>
      <c r="C79" s="39">
        <v>-3.7177232236325475</v>
      </c>
      <c r="D79" s="39">
        <v>4.1850609314106819</v>
      </c>
      <c r="E79" s="124">
        <v>1.0296244849127929</v>
      </c>
      <c r="F79" s="123">
        <v>-3.539653216507368</v>
      </c>
      <c r="G79" s="39">
        <v>-0.25418656110213433</v>
      </c>
      <c r="H79" s="39">
        <v>-5.2135351917735164</v>
      </c>
      <c r="I79" s="124">
        <v>199.75983653341103</v>
      </c>
    </row>
    <row r="80" spans="1:9" x14ac:dyDescent="0.25">
      <c r="A80" s="78" t="s">
        <v>116</v>
      </c>
      <c r="B80" s="123">
        <v>9.9721289486430216</v>
      </c>
      <c r="C80" s="39">
        <v>6.2390182457202599</v>
      </c>
      <c r="D80" s="39">
        <v>-5.1116153394905632</v>
      </c>
      <c r="E80" s="124">
        <v>-0.46585914002596468</v>
      </c>
      <c r="F80" s="123">
        <v>1.4073870112001265</v>
      </c>
      <c r="G80" s="39">
        <v>1.4639824301057887</v>
      </c>
      <c r="H80" s="39">
        <v>2.4286973522583097</v>
      </c>
      <c r="I80" s="124">
        <v>-4.699807315068572</v>
      </c>
    </row>
    <row r="81" spans="1:9" x14ac:dyDescent="0.25">
      <c r="A81" s="78"/>
      <c r="B81" s="89"/>
      <c r="C81" s="14"/>
      <c r="D81" s="14"/>
      <c r="E81" s="13"/>
      <c r="F81" s="89"/>
      <c r="G81" s="14"/>
      <c r="H81" s="14"/>
      <c r="I81" s="13"/>
    </row>
    <row r="82" spans="1:9" x14ac:dyDescent="0.25">
      <c r="A82" s="78" t="s">
        <v>21</v>
      </c>
      <c r="B82" s="132">
        <f t="shared" ref="B82:I82" si="23">-B71/B70</f>
        <v>0.97793411504413907</v>
      </c>
      <c r="C82" s="8">
        <f t="shared" si="23"/>
        <v>0.90087334401489716</v>
      </c>
      <c r="D82" s="8">
        <f t="shared" si="23"/>
        <v>0.80990694395334861</v>
      </c>
      <c r="E82" s="7">
        <f t="shared" si="23"/>
        <v>0.91251021713094105</v>
      </c>
      <c r="F82" s="132">
        <f t="shared" si="23"/>
        <v>1.0599537670794938</v>
      </c>
      <c r="G82" s="8">
        <f t="shared" si="23"/>
        <v>0.80233821794388205</v>
      </c>
      <c r="H82" s="8">
        <f t="shared" si="23"/>
        <v>1.2102453090623437</v>
      </c>
      <c r="I82" s="7">
        <f t="shared" si="23"/>
        <v>1.0285454168806449</v>
      </c>
    </row>
    <row r="83" spans="1:9" x14ac:dyDescent="0.25">
      <c r="A83" s="78" t="s">
        <v>19</v>
      </c>
      <c r="B83" s="132">
        <f t="shared" ref="B83:I83" si="24">-(B75+B76)/B70</f>
        <v>-0.12677239578975427</v>
      </c>
      <c r="C83" s="8">
        <f t="shared" si="24"/>
        <v>-6.529736096624196E-2</v>
      </c>
      <c r="D83" s="8">
        <f t="shared" si="24"/>
        <v>-2.9026068291840186E-2</v>
      </c>
      <c r="E83" s="7">
        <f t="shared" si="24"/>
        <v>7.6013152508627765E-2</v>
      </c>
      <c r="F83" s="132">
        <f t="shared" si="24"/>
        <v>-0.15550977767868002</v>
      </c>
      <c r="G83" s="8">
        <f t="shared" si="24"/>
        <v>-5.6293992139423099E-2</v>
      </c>
      <c r="H83" s="8">
        <f t="shared" si="24"/>
        <v>-0.35263398577982591</v>
      </c>
      <c r="I83" s="7">
        <f t="shared" si="24"/>
        <v>-0.88512603301243742</v>
      </c>
    </row>
    <row r="84" spans="1:9" x14ac:dyDescent="0.25">
      <c r="A84" s="78" t="s">
        <v>17</v>
      </c>
      <c r="B84" s="132">
        <f t="shared" ref="B84:I84" si="25">SUM(B82:B83)</f>
        <v>0.85116171925438477</v>
      </c>
      <c r="C84" s="8">
        <f t="shared" si="25"/>
        <v>0.83557598304865521</v>
      </c>
      <c r="D84" s="8">
        <f t="shared" si="25"/>
        <v>0.78088087566150843</v>
      </c>
      <c r="E84" s="7">
        <f t="shared" si="25"/>
        <v>0.98852336963956877</v>
      </c>
      <c r="F84" s="132">
        <f t="shared" si="25"/>
        <v>0.90444398940081383</v>
      </c>
      <c r="G84" s="8">
        <f t="shared" si="25"/>
        <v>0.74604422580445895</v>
      </c>
      <c r="H84" s="8">
        <f t="shared" si="25"/>
        <v>0.85761132328251777</v>
      </c>
      <c r="I84" s="7">
        <f t="shared" si="25"/>
        <v>0.14341938386820752</v>
      </c>
    </row>
    <row r="85" spans="1:9" x14ac:dyDescent="0.25">
      <c r="A85" s="78" t="s">
        <v>15</v>
      </c>
      <c r="B85" s="132">
        <f t="shared" ref="B85:I85" si="26">-B72/B70</f>
        <v>0.12048425516494568</v>
      </c>
      <c r="C85" s="8">
        <f t="shared" si="26"/>
        <v>7.1287073658561767E-2</v>
      </c>
      <c r="D85" s="8">
        <f t="shared" si="26"/>
        <v>6.4139424840786802E-2</v>
      </c>
      <c r="E85" s="7">
        <f t="shared" si="26"/>
        <v>7.6768690640541454E-2</v>
      </c>
      <c r="F85" s="132">
        <f t="shared" si="26"/>
        <v>9.6213053498404463E-2</v>
      </c>
      <c r="G85" s="8">
        <f t="shared" si="26"/>
        <v>6.6982051099727477E-2</v>
      </c>
      <c r="H85" s="8">
        <f t="shared" si="26"/>
        <v>7.3044876467975958E-2</v>
      </c>
      <c r="I85" s="7">
        <f t="shared" si="26"/>
        <v>0.10686543191922536</v>
      </c>
    </row>
    <row r="86" spans="1:9" x14ac:dyDescent="0.25">
      <c r="A86" s="79" t="s">
        <v>13</v>
      </c>
      <c r="B86" s="145">
        <f t="shared" ref="B86:I86" si="27">+B84+B85</f>
        <v>0.97164597441933043</v>
      </c>
      <c r="C86" s="81">
        <f t="shared" si="27"/>
        <v>0.90686305670721701</v>
      </c>
      <c r="D86" s="81">
        <f t="shared" si="27"/>
        <v>0.84502030050229526</v>
      </c>
      <c r="E86" s="82">
        <f t="shared" si="27"/>
        <v>1.0652920602801101</v>
      </c>
      <c r="F86" s="145">
        <f t="shared" si="27"/>
        <v>1.0006570428992183</v>
      </c>
      <c r="G86" s="81">
        <f t="shared" si="27"/>
        <v>0.81302627690418638</v>
      </c>
      <c r="H86" s="81">
        <f t="shared" si="27"/>
        <v>0.93065619975049374</v>
      </c>
      <c r="I86" s="82">
        <f t="shared" si="27"/>
        <v>0.25028481578743289</v>
      </c>
    </row>
    <row r="87" spans="1:9" x14ac:dyDescent="0.25">
      <c r="A87" s="27"/>
      <c r="B87" s="3"/>
      <c r="C87" s="3"/>
      <c r="D87" s="3"/>
      <c r="E87" s="3"/>
      <c r="F87" s="3"/>
      <c r="G87" s="3"/>
      <c r="H87" s="3"/>
      <c r="I87" s="3"/>
    </row>
    <row r="88" spans="1:9" x14ac:dyDescent="0.25">
      <c r="A88" s="27"/>
      <c r="B88" s="3"/>
      <c r="C88" s="3"/>
      <c r="D88" s="3"/>
      <c r="E88" s="3"/>
      <c r="F88" s="3"/>
      <c r="G88" s="3"/>
      <c r="H88" s="3"/>
      <c r="I88" s="3"/>
    </row>
    <row r="89" spans="1:9" s="47" customFormat="1" ht="18.75" x14ac:dyDescent="0.3">
      <c r="A89" s="29" t="s">
        <v>119</v>
      </c>
    </row>
    <row r="90" spans="1:9" ht="21" customHeight="1" x14ac:dyDescent="0.25">
      <c r="A90" s="107" t="s">
        <v>55</v>
      </c>
      <c r="B90" s="105" t="s">
        <v>54</v>
      </c>
      <c r="C90" s="105" t="s">
        <v>53</v>
      </c>
      <c r="D90" s="105" t="s">
        <v>52</v>
      </c>
      <c r="E90" s="103" t="s">
        <v>51</v>
      </c>
      <c r="F90" s="105" t="s">
        <v>128</v>
      </c>
      <c r="G90" s="105" t="s">
        <v>127</v>
      </c>
      <c r="H90" s="105" t="s">
        <v>126</v>
      </c>
      <c r="I90" s="103" t="s">
        <v>125</v>
      </c>
    </row>
    <row r="91" spans="1:9" x14ac:dyDescent="0.25">
      <c r="A91" s="77" t="s">
        <v>45</v>
      </c>
      <c r="B91" s="149">
        <v>62.459691285999014</v>
      </c>
      <c r="C91" s="39">
        <v>50.44931271557747</v>
      </c>
      <c r="D91" s="39">
        <v>42.864264423879497</v>
      </c>
      <c r="E91" s="124">
        <v>84.39173489665302</v>
      </c>
      <c r="F91" s="123">
        <v>78.433577625389972</v>
      </c>
      <c r="G91" s="39">
        <v>54.558077401879167</v>
      </c>
      <c r="H91" s="39">
        <v>76.709778843390865</v>
      </c>
      <c r="I91" s="124">
        <v>72.15269006543997</v>
      </c>
    </row>
    <row r="92" spans="1:9" x14ac:dyDescent="0.25">
      <c r="A92" s="78" t="s">
        <v>44</v>
      </c>
      <c r="B92" s="123">
        <v>-34.349203891346058</v>
      </c>
      <c r="C92" s="39">
        <v>-49.234203677263608</v>
      </c>
      <c r="D92" s="39">
        <v>-36.53272002404087</v>
      </c>
      <c r="E92" s="124">
        <v>-59.970851710665812</v>
      </c>
      <c r="F92" s="123">
        <v>-39.123153840656727</v>
      </c>
      <c r="G92" s="39">
        <v>-47.538092598728568</v>
      </c>
      <c r="H92" s="39">
        <v>-47.899914765519853</v>
      </c>
      <c r="I92" s="124">
        <v>-73.900195218018865</v>
      </c>
    </row>
    <row r="93" spans="1:9" x14ac:dyDescent="0.25">
      <c r="A93" s="79" t="s">
        <v>43</v>
      </c>
      <c r="B93" s="125">
        <v>-18.798982275413341</v>
      </c>
      <c r="C93" s="40">
        <v>-2.4515114368546866</v>
      </c>
      <c r="D93" s="40">
        <v>-6.1732237182780327</v>
      </c>
      <c r="E93" s="126">
        <v>-13.985683641058996</v>
      </c>
      <c r="F93" s="125">
        <v>-22.550933157105995</v>
      </c>
      <c r="G93" s="40">
        <v>-3.3521254996811676</v>
      </c>
      <c r="H93" s="40">
        <v>-4.1395121298488329</v>
      </c>
      <c r="I93" s="126">
        <v>-7.3048907093600004</v>
      </c>
    </row>
    <row r="94" spans="1:9" x14ac:dyDescent="0.25">
      <c r="A94" s="80" t="s">
        <v>117</v>
      </c>
      <c r="B94" s="123">
        <f t="shared" ref="B94:I94" si="28">SUM(B91:B93)</f>
        <v>9.3115051192396159</v>
      </c>
      <c r="C94" s="39">
        <f t="shared" si="28"/>
        <v>-1.2364023985408243</v>
      </c>
      <c r="D94" s="39">
        <f t="shared" si="28"/>
        <v>0.15832068156059442</v>
      </c>
      <c r="E94" s="124">
        <f t="shared" si="28"/>
        <v>10.435199544928212</v>
      </c>
      <c r="F94" s="123">
        <f t="shared" si="28"/>
        <v>16.759490627627251</v>
      </c>
      <c r="G94" s="39">
        <f t="shared" si="28"/>
        <v>3.6678593034694318</v>
      </c>
      <c r="H94" s="39">
        <f t="shared" si="28"/>
        <v>24.67035194802218</v>
      </c>
      <c r="I94" s="124">
        <f t="shared" si="28"/>
        <v>-9.052395861938896</v>
      </c>
    </row>
    <row r="95" spans="1:9" x14ac:dyDescent="0.25">
      <c r="A95" s="78"/>
      <c r="B95" s="123"/>
      <c r="C95" s="39"/>
      <c r="D95" s="39"/>
      <c r="E95" s="124"/>
      <c r="F95" s="123"/>
      <c r="G95" s="39"/>
      <c r="H95" s="39"/>
      <c r="I95" s="124"/>
    </row>
    <row r="96" spans="1:9" x14ac:dyDescent="0.25">
      <c r="A96" s="78" t="s">
        <v>41</v>
      </c>
      <c r="B96" s="123">
        <v>-4.2284090799999996</v>
      </c>
      <c r="C96" s="39">
        <v>-4.0550246699999999</v>
      </c>
      <c r="D96" s="39">
        <v>-3.6267687999999993</v>
      </c>
      <c r="E96" s="124">
        <v>-6.1331280399999999</v>
      </c>
      <c r="F96" s="123">
        <v>-6.2717226599999991</v>
      </c>
      <c r="G96" s="39">
        <v>-5.33215942</v>
      </c>
      <c r="H96" s="39">
        <v>-8.1051307500000007</v>
      </c>
      <c r="I96" s="124">
        <v>-7.4133855999999998</v>
      </c>
    </row>
    <row r="97" spans="1:9" x14ac:dyDescent="0.25">
      <c r="A97" s="79" t="s">
        <v>40</v>
      </c>
      <c r="B97" s="125">
        <v>3.2473859308076953</v>
      </c>
      <c r="C97" s="40">
        <v>3.5771459602229569</v>
      </c>
      <c r="D97" s="40">
        <v>4.205014509613477</v>
      </c>
      <c r="E97" s="126">
        <v>5.6968778138008354</v>
      </c>
      <c r="F97" s="125">
        <v>5.999840197594617</v>
      </c>
      <c r="G97" s="40">
        <v>4.2796934410249996</v>
      </c>
      <c r="H97" s="40">
        <v>3.3829673113560776</v>
      </c>
      <c r="I97" s="126">
        <v>9.4062978030096076</v>
      </c>
    </row>
    <row r="98" spans="1:9" x14ac:dyDescent="0.25">
      <c r="A98" s="85" t="s">
        <v>3</v>
      </c>
      <c r="B98" s="129">
        <f t="shared" ref="B98:I98" si="29">SUM(B94:B97)</f>
        <v>8.3304819700473125</v>
      </c>
      <c r="C98" s="130">
        <f t="shared" si="29"/>
        <v>-1.7142811083178673</v>
      </c>
      <c r="D98" s="130">
        <f t="shared" si="29"/>
        <v>0.73656639117407208</v>
      </c>
      <c r="E98" s="131">
        <f t="shared" si="29"/>
        <v>9.9989493187290464</v>
      </c>
      <c r="F98" s="129">
        <f t="shared" si="29"/>
        <v>16.487608165221872</v>
      </c>
      <c r="G98" s="130">
        <f t="shared" si="29"/>
        <v>2.6153933244944314</v>
      </c>
      <c r="H98" s="130">
        <f t="shared" si="29"/>
        <v>19.948188509378255</v>
      </c>
      <c r="I98" s="131">
        <f t="shared" si="29"/>
        <v>-7.0594836589292882</v>
      </c>
    </row>
    <row r="99" spans="1:9" x14ac:dyDescent="0.25">
      <c r="A99" s="78"/>
      <c r="B99" s="148"/>
      <c r="C99" s="14"/>
      <c r="D99" s="14"/>
      <c r="E99" s="13"/>
      <c r="F99" s="14"/>
      <c r="G99" s="14"/>
      <c r="H99" s="14"/>
      <c r="I99" s="13"/>
    </row>
    <row r="100" spans="1:9" x14ac:dyDescent="0.25">
      <c r="A100" s="78" t="s">
        <v>23</v>
      </c>
      <c r="B100" s="123">
        <v>-0.97412120037999717</v>
      </c>
      <c r="C100" s="39">
        <v>-2.3015210243200013</v>
      </c>
      <c r="D100" s="39">
        <v>0.53740331426999743</v>
      </c>
      <c r="E100" s="124">
        <v>-0.98291962996499882</v>
      </c>
      <c r="F100" s="123">
        <v>-0.79105521222699893</v>
      </c>
      <c r="G100" s="39">
        <v>-4.2117204062814979</v>
      </c>
      <c r="H100" s="39">
        <v>-3.9582977863985005</v>
      </c>
      <c r="I100" s="124">
        <v>-2.8142539310400005</v>
      </c>
    </row>
    <row r="101" spans="1:9" x14ac:dyDescent="0.25">
      <c r="A101" s="78" t="s">
        <v>116</v>
      </c>
      <c r="B101" s="123">
        <v>2.9374779898416175</v>
      </c>
      <c r="C101" s="39">
        <v>2.6400763972793575</v>
      </c>
      <c r="D101" s="39">
        <v>0.29931140130260364</v>
      </c>
      <c r="E101" s="124">
        <v>-0.24755903689997427</v>
      </c>
      <c r="F101" s="123">
        <v>-0.17352325083510148</v>
      </c>
      <c r="G101" s="39">
        <v>1.6632568785779196</v>
      </c>
      <c r="H101" s="39">
        <v>0.37383099223472871</v>
      </c>
      <c r="I101" s="124">
        <v>-0.37781947396925286</v>
      </c>
    </row>
    <row r="102" spans="1:9" x14ac:dyDescent="0.25">
      <c r="A102" s="78"/>
      <c r="B102" s="89"/>
      <c r="C102" s="14"/>
      <c r="D102" s="14"/>
      <c r="E102" s="13"/>
      <c r="F102" s="89"/>
      <c r="G102" s="14"/>
      <c r="H102" s="14"/>
      <c r="I102" s="13"/>
    </row>
    <row r="103" spans="1:9" x14ac:dyDescent="0.25">
      <c r="A103" s="78" t="s">
        <v>21</v>
      </c>
      <c r="B103" s="132">
        <f t="shared" ref="B103:I103" si="30">-B92/B91</f>
        <v>0.54994194150053044</v>
      </c>
      <c r="C103" s="8">
        <f t="shared" si="30"/>
        <v>0.97591425982025981</v>
      </c>
      <c r="D103" s="8">
        <f t="shared" si="30"/>
        <v>0.8522885092060194</v>
      </c>
      <c r="E103" s="7">
        <f t="shared" si="30"/>
        <v>0.71062470494423091</v>
      </c>
      <c r="F103" s="132">
        <f t="shared" si="30"/>
        <v>0.49880618767021601</v>
      </c>
      <c r="G103" s="8">
        <f t="shared" si="30"/>
        <v>0.8713300552832749</v>
      </c>
      <c r="H103" s="8">
        <f t="shared" si="30"/>
        <v>0.62443035930674951</v>
      </c>
      <c r="I103" s="7">
        <f t="shared" si="30"/>
        <v>1.0242195426254235</v>
      </c>
    </row>
    <row r="104" spans="1:9" x14ac:dyDescent="0.25">
      <c r="A104" s="78" t="s">
        <v>19</v>
      </c>
      <c r="B104" s="132">
        <f t="shared" ref="B104:I104" si="31">-(B96+B97)/B91</f>
        <v>1.5706500128222868E-2</v>
      </c>
      <c r="C104" s="8">
        <f t="shared" si="31"/>
        <v>9.4724523299499E-3</v>
      </c>
      <c r="D104" s="8">
        <f t="shared" si="31"/>
        <v>-1.3490158232864471E-2</v>
      </c>
      <c r="E104" s="7">
        <f t="shared" si="31"/>
        <v>5.1693477653161294E-3</v>
      </c>
      <c r="F104" s="132">
        <f t="shared" si="31"/>
        <v>3.4664039386795771E-3</v>
      </c>
      <c r="G104" s="8">
        <f t="shared" si="31"/>
        <v>1.9290745368874561E-2</v>
      </c>
      <c r="H104" s="8">
        <f t="shared" si="31"/>
        <v>6.1558819616526289E-2</v>
      </c>
      <c r="I104" s="7">
        <f t="shared" si="31"/>
        <v>-2.7620760933543934E-2</v>
      </c>
    </row>
    <row r="105" spans="1:9" x14ac:dyDescent="0.25">
      <c r="A105" s="78" t="s">
        <v>17</v>
      </c>
      <c r="B105" s="132">
        <f t="shared" ref="B105:I105" si="32">SUM(B103:B104)</f>
        <v>0.56564844162875327</v>
      </c>
      <c r="C105" s="8">
        <f t="shared" si="32"/>
        <v>0.98538671215020968</v>
      </c>
      <c r="D105" s="8">
        <f t="shared" si="32"/>
        <v>0.83879835097315492</v>
      </c>
      <c r="E105" s="7">
        <f t="shared" si="32"/>
        <v>0.71579405270954699</v>
      </c>
      <c r="F105" s="132">
        <f t="shared" si="32"/>
        <v>0.50227259160889559</v>
      </c>
      <c r="G105" s="8">
        <f t="shared" si="32"/>
        <v>0.89062080065214944</v>
      </c>
      <c r="H105" s="8">
        <f t="shared" si="32"/>
        <v>0.68598917892327582</v>
      </c>
      <c r="I105" s="7">
        <f t="shared" si="32"/>
        <v>0.99659878169187954</v>
      </c>
    </row>
    <row r="106" spans="1:9" x14ac:dyDescent="0.25">
      <c r="A106" s="78" t="s">
        <v>15</v>
      </c>
      <c r="B106" s="132">
        <f t="shared" ref="B106:I106" si="33">-B93/B91</f>
        <v>0.3009778288742091</v>
      </c>
      <c r="C106" s="8">
        <f t="shared" si="33"/>
        <v>4.8593554696687115E-2</v>
      </c>
      <c r="D106" s="8">
        <f t="shared" si="33"/>
        <v>0.14401795531195344</v>
      </c>
      <c r="E106" s="7">
        <f t="shared" si="33"/>
        <v>0.16572338106552742</v>
      </c>
      <c r="F106" s="132">
        <f t="shared" si="33"/>
        <v>0.28751631431135893</v>
      </c>
      <c r="G106" s="8">
        <f t="shared" si="33"/>
        <v>6.144141544778315E-2</v>
      </c>
      <c r="H106" s="8">
        <f t="shared" si="33"/>
        <v>5.3963291150923236E-2</v>
      </c>
      <c r="I106" s="7">
        <f t="shared" si="33"/>
        <v>0.1012421117318664</v>
      </c>
    </row>
    <row r="107" spans="1:9" x14ac:dyDescent="0.25">
      <c r="A107" s="79" t="s">
        <v>13</v>
      </c>
      <c r="B107" s="145">
        <f t="shared" ref="B107:I107" si="34">+B105+B106</f>
        <v>0.86662627050296237</v>
      </c>
      <c r="C107" s="81">
        <f t="shared" si="34"/>
        <v>1.0339802668468967</v>
      </c>
      <c r="D107" s="81">
        <f t="shared" si="34"/>
        <v>0.9828163062851083</v>
      </c>
      <c r="E107" s="82">
        <f t="shared" si="34"/>
        <v>0.88151743377507441</v>
      </c>
      <c r="F107" s="145">
        <f t="shared" si="34"/>
        <v>0.78978890592025452</v>
      </c>
      <c r="G107" s="81">
        <f t="shared" si="34"/>
        <v>0.95206221609993258</v>
      </c>
      <c r="H107" s="81">
        <f t="shared" si="34"/>
        <v>0.73995247007419906</v>
      </c>
      <c r="I107" s="82">
        <f t="shared" si="34"/>
        <v>1.097840893423746</v>
      </c>
    </row>
    <row r="108" spans="1:9" x14ac:dyDescent="0.25">
      <c r="B108" s="3"/>
      <c r="C108" s="3"/>
      <c r="D108" s="3"/>
      <c r="E108" s="3"/>
      <c r="F108" s="3"/>
      <c r="G108" s="3"/>
      <c r="H108" s="3"/>
      <c r="I108" s="3"/>
    </row>
    <row r="109" spans="1:9" x14ac:dyDescent="0.25">
      <c r="A109" s="27"/>
      <c r="B109" s="3"/>
      <c r="C109" s="3"/>
      <c r="D109" s="3"/>
      <c r="E109" s="3"/>
      <c r="F109" s="3"/>
      <c r="G109" s="3"/>
      <c r="H109" s="3"/>
      <c r="I109" s="3"/>
    </row>
    <row r="110" spans="1:9" s="47" customFormat="1" ht="18.75" x14ac:dyDescent="0.3">
      <c r="A110" s="29" t="s">
        <v>118</v>
      </c>
    </row>
    <row r="111" spans="1:9" ht="21" customHeight="1" x14ac:dyDescent="0.25">
      <c r="A111" s="107" t="s">
        <v>55</v>
      </c>
      <c r="B111" s="105" t="s">
        <v>54</v>
      </c>
      <c r="C111" s="105" t="s">
        <v>53</v>
      </c>
      <c r="D111" s="105" t="s">
        <v>52</v>
      </c>
      <c r="E111" s="103" t="s">
        <v>51</v>
      </c>
      <c r="F111" s="105" t="s">
        <v>128</v>
      </c>
      <c r="G111" s="105" t="s">
        <v>127</v>
      </c>
      <c r="H111" s="105" t="s">
        <v>126</v>
      </c>
      <c r="I111" s="103" t="s">
        <v>125</v>
      </c>
    </row>
    <row r="112" spans="1:9" x14ac:dyDescent="0.25">
      <c r="A112" s="77" t="s">
        <v>45</v>
      </c>
      <c r="B112" s="149">
        <f t="shared" ref="B112" si="35">(+B7+B28+B49+B70+B91)</f>
        <v>1781.4112264086839</v>
      </c>
      <c r="C112" s="39">
        <f t="shared" ref="C112:I112" si="36">(+C7+C28+C49+C70+C91)</f>
        <v>1614.9242233074585</v>
      </c>
      <c r="D112" s="39">
        <f t="shared" si="36"/>
        <v>1638.717833578693</v>
      </c>
      <c r="E112" s="124">
        <f t="shared" si="36"/>
        <v>1584.064599817224</v>
      </c>
      <c r="F112" s="123">
        <f t="shared" si="36"/>
        <v>1493.6948045724766</v>
      </c>
      <c r="G112" s="39">
        <f t="shared" si="36"/>
        <v>1463.2960333883564</v>
      </c>
      <c r="H112" s="39">
        <f t="shared" si="36"/>
        <v>1424.0738871278731</v>
      </c>
      <c r="I112" s="124">
        <f t="shared" si="36"/>
        <v>1431.0489668393748</v>
      </c>
    </row>
    <row r="113" spans="1:9" x14ac:dyDescent="0.25">
      <c r="A113" s="78" t="s">
        <v>44</v>
      </c>
      <c r="B113" s="123">
        <f t="shared" ref="B113:I113" si="37">(+B8+B29+B50+B71+B92)</f>
        <v>-1384.0650016342049</v>
      </c>
      <c r="C113" s="39">
        <f t="shared" si="37"/>
        <v>-1222.91296927709</v>
      </c>
      <c r="D113" s="39">
        <f t="shared" si="37"/>
        <v>-1176.2505516335323</v>
      </c>
      <c r="E113" s="124">
        <f t="shared" si="37"/>
        <v>-1261.5344158337562</v>
      </c>
      <c r="F113" s="123">
        <f t="shared" si="37"/>
        <v>-1249.5197733190596</v>
      </c>
      <c r="G113" s="39">
        <f t="shared" si="37"/>
        <v>-1083.6139515486807</v>
      </c>
      <c r="H113" s="39">
        <f t="shared" si="37"/>
        <v>-1097.7621173419077</v>
      </c>
      <c r="I113" s="124">
        <f t="shared" si="37"/>
        <v>-1036.4163133503987</v>
      </c>
    </row>
    <row r="114" spans="1:9" x14ac:dyDescent="0.25">
      <c r="A114" s="79" t="s">
        <v>43</v>
      </c>
      <c r="B114" s="125">
        <f t="shared" ref="B114:I114" si="38">(+B9+B30+B51+B72+B93)</f>
        <v>-218.4429075345723</v>
      </c>
      <c r="C114" s="40">
        <f t="shared" si="38"/>
        <v>-168.73384472846169</v>
      </c>
      <c r="D114" s="40">
        <f t="shared" si="38"/>
        <v>-175.49365276656042</v>
      </c>
      <c r="E114" s="126">
        <f t="shared" si="38"/>
        <v>-171.82307345929365</v>
      </c>
      <c r="F114" s="125">
        <f t="shared" si="38"/>
        <v>-185.46476693219327</v>
      </c>
      <c r="G114" s="40">
        <f t="shared" si="38"/>
        <v>-156.36111022991057</v>
      </c>
      <c r="H114" s="40">
        <f t="shared" si="38"/>
        <v>-146.55407378437033</v>
      </c>
      <c r="I114" s="126">
        <f t="shared" si="38"/>
        <v>-192.47534868454849</v>
      </c>
    </row>
    <row r="115" spans="1:9" x14ac:dyDescent="0.25">
      <c r="A115" s="80" t="s">
        <v>117</v>
      </c>
      <c r="B115" s="123">
        <f t="shared" ref="B115:H115" si="39">SUM(B112:B114)</f>
        <v>178.90331723990667</v>
      </c>
      <c r="C115" s="39">
        <f t="shared" si="39"/>
        <v>223.2774093019068</v>
      </c>
      <c r="D115" s="39">
        <f t="shared" si="39"/>
        <v>286.97362917860028</v>
      </c>
      <c r="E115" s="124">
        <f t="shared" si="39"/>
        <v>150.7071105241742</v>
      </c>
      <c r="F115" s="123">
        <f t="shared" si="39"/>
        <v>58.710264321223775</v>
      </c>
      <c r="G115" s="39">
        <f t="shared" si="39"/>
        <v>223.32097160976511</v>
      </c>
      <c r="H115" s="39">
        <f t="shared" si="39"/>
        <v>179.75769600159512</v>
      </c>
      <c r="I115" s="124">
        <v>202.15730480442758</v>
      </c>
    </row>
    <row r="116" spans="1:9" x14ac:dyDescent="0.25">
      <c r="A116" s="78"/>
      <c r="B116" s="123"/>
      <c r="C116" s="39"/>
      <c r="D116" s="39"/>
      <c r="E116" s="124"/>
      <c r="F116" s="123"/>
      <c r="G116" s="39"/>
      <c r="H116" s="39"/>
      <c r="I116" s="124"/>
    </row>
    <row r="117" spans="1:9" x14ac:dyDescent="0.25">
      <c r="A117" s="78" t="s">
        <v>41</v>
      </c>
      <c r="B117" s="123">
        <f t="shared" ref="B117:I117" si="40">(+B12+B33+B54+B75+B96)</f>
        <v>-228.09028932978418</v>
      </c>
      <c r="C117" s="39">
        <f t="shared" si="40"/>
        <v>-209.27597863505071</v>
      </c>
      <c r="D117" s="39">
        <f t="shared" si="40"/>
        <v>-197.30489233948512</v>
      </c>
      <c r="E117" s="124">
        <f t="shared" si="40"/>
        <v>-191.76968287567999</v>
      </c>
      <c r="F117" s="123">
        <f t="shared" si="40"/>
        <v>-199.47101526230978</v>
      </c>
      <c r="G117" s="39">
        <f t="shared" si="40"/>
        <v>-215.50007374897018</v>
      </c>
      <c r="H117" s="39">
        <f t="shared" si="40"/>
        <v>-194.19812018076996</v>
      </c>
      <c r="I117" s="124">
        <f t="shared" si="40"/>
        <v>-216.16964549795</v>
      </c>
    </row>
    <row r="118" spans="1:9" x14ac:dyDescent="0.25">
      <c r="A118" s="79" t="s">
        <v>40</v>
      </c>
      <c r="B118" s="125">
        <f t="shared" ref="B118:I118" si="41">(+B13+B34+B55+B76+B97)</f>
        <v>215.89913274191804</v>
      </c>
      <c r="C118" s="40">
        <f t="shared" si="41"/>
        <v>202.19875561069537</v>
      </c>
      <c r="D118" s="40">
        <f t="shared" si="41"/>
        <v>158.88067178385515</v>
      </c>
      <c r="E118" s="126">
        <f t="shared" si="41"/>
        <v>110.3588592806165</v>
      </c>
      <c r="F118" s="125">
        <f t="shared" si="41"/>
        <v>244.51238865819903</v>
      </c>
      <c r="G118" s="40">
        <f t="shared" si="41"/>
        <v>179.30526424824518</v>
      </c>
      <c r="H118" s="40">
        <f t="shared" si="41"/>
        <v>187.88097080963524</v>
      </c>
      <c r="I118" s="126">
        <f t="shared" si="41"/>
        <v>414.24858792265252</v>
      </c>
    </row>
    <row r="119" spans="1:9" x14ac:dyDescent="0.25">
      <c r="A119" s="85" t="s">
        <v>3</v>
      </c>
      <c r="B119" s="129">
        <f t="shared" ref="B119:I119" si="42">SUM(B115:B118)</f>
        <v>166.71216065204052</v>
      </c>
      <c r="C119" s="130">
        <f t="shared" si="42"/>
        <v>216.20018627755147</v>
      </c>
      <c r="D119" s="130">
        <f t="shared" si="42"/>
        <v>248.5494086229703</v>
      </c>
      <c r="E119" s="131">
        <f t="shared" si="42"/>
        <v>69.296286929110707</v>
      </c>
      <c r="F119" s="129">
        <f t="shared" si="42"/>
        <v>103.75163771711303</v>
      </c>
      <c r="G119" s="130">
        <f t="shared" si="42"/>
        <v>187.12616210904011</v>
      </c>
      <c r="H119" s="130">
        <f t="shared" si="42"/>
        <v>173.4405466304604</v>
      </c>
      <c r="I119" s="131">
        <f t="shared" si="42"/>
        <v>400.23624722913007</v>
      </c>
    </row>
    <row r="120" spans="1:9" x14ac:dyDescent="0.25">
      <c r="A120" s="86"/>
      <c r="B120" s="123"/>
      <c r="C120" s="39"/>
      <c r="D120" s="39"/>
      <c r="E120" s="124"/>
      <c r="F120" s="123"/>
      <c r="G120" s="39"/>
      <c r="H120" s="39"/>
      <c r="I120" s="124"/>
    </row>
    <row r="121" spans="1:9" x14ac:dyDescent="0.25">
      <c r="A121" s="87" t="s">
        <v>32</v>
      </c>
      <c r="B121" s="123">
        <v>630.96097596719449</v>
      </c>
      <c r="C121" s="39">
        <v>20.118716625784501</v>
      </c>
      <c r="D121" s="39">
        <v>-164.87043169527976</v>
      </c>
      <c r="E121" s="124">
        <v>-9.2162902673384259</v>
      </c>
      <c r="F121" s="123">
        <v>220.07026942308477</v>
      </c>
      <c r="G121" s="39">
        <v>-0.26316777059775731</v>
      </c>
      <c r="H121" s="39">
        <v>135.50548292428363</v>
      </c>
      <c r="I121" s="124">
        <v>523.01274368024247</v>
      </c>
    </row>
    <row r="122" spans="1:9" x14ac:dyDescent="0.25">
      <c r="A122" s="87" t="s">
        <v>29</v>
      </c>
      <c r="B122" s="123">
        <v>-84.85660680701568</v>
      </c>
      <c r="C122" s="39">
        <v>239.03914500168293</v>
      </c>
      <c r="D122" s="39">
        <v>194.56122194524821</v>
      </c>
      <c r="E122" s="124">
        <v>258.21683967392448</v>
      </c>
      <c r="F122" s="123">
        <v>13.417524206865679</v>
      </c>
      <c r="G122" s="39">
        <v>35.885161428557929</v>
      </c>
      <c r="H122" s="39">
        <v>-10.203759581360082</v>
      </c>
      <c r="I122" s="124">
        <v>-14.524800806622551</v>
      </c>
    </row>
    <row r="123" spans="1:9" x14ac:dyDescent="0.25">
      <c r="A123" s="88" t="s">
        <v>28</v>
      </c>
      <c r="B123" s="125">
        <v>-23.130363191296006</v>
      </c>
      <c r="C123" s="40">
        <v>-18.702827966029638</v>
      </c>
      <c r="D123" s="40">
        <v>-16.041597166234123</v>
      </c>
      <c r="E123" s="126">
        <v>-16.16525608432109</v>
      </c>
      <c r="F123" s="125">
        <v>-17.170363211931161</v>
      </c>
      <c r="G123" s="40">
        <v>-13.023504499258824</v>
      </c>
      <c r="H123" s="40">
        <v>-14.478203336584615</v>
      </c>
      <c r="I123" s="126">
        <v>-18.983622571898906</v>
      </c>
    </row>
    <row r="124" spans="1:9" x14ac:dyDescent="0.25">
      <c r="A124" s="87" t="s">
        <v>129</v>
      </c>
      <c r="B124" s="123">
        <f t="shared" ref="B124:I124" si="43">SUM(B119:B123)</f>
        <v>689.68616662092336</v>
      </c>
      <c r="C124" s="39">
        <f t="shared" si="43"/>
        <v>456.65521993898926</v>
      </c>
      <c r="D124" s="39">
        <f t="shared" si="43"/>
        <v>262.19860170670466</v>
      </c>
      <c r="E124" s="124">
        <f t="shared" si="43"/>
        <v>302.13158025137568</v>
      </c>
      <c r="F124" s="123">
        <f t="shared" si="43"/>
        <v>320.06906813513234</v>
      </c>
      <c r="G124" s="39">
        <f t="shared" si="43"/>
        <v>209.72465126774145</v>
      </c>
      <c r="H124" s="39">
        <f t="shared" si="43"/>
        <v>284.26406663679933</v>
      </c>
      <c r="I124" s="124">
        <f t="shared" si="43"/>
        <v>889.74056753085108</v>
      </c>
    </row>
    <row r="125" spans="1:9" x14ac:dyDescent="0.25">
      <c r="A125" s="87" t="s">
        <v>26</v>
      </c>
      <c r="B125" s="123">
        <v>-89.692703218758851</v>
      </c>
      <c r="C125" s="39">
        <v>-100.20211284998724</v>
      </c>
      <c r="D125" s="39">
        <v>-52.769541256955826</v>
      </c>
      <c r="E125" s="124">
        <v>-98.696944488480341</v>
      </c>
      <c r="F125" s="123">
        <v>-45.807096867831838</v>
      </c>
      <c r="G125" s="39">
        <v>-70.814880673736411</v>
      </c>
      <c r="H125" s="39">
        <v>-62.888172335176222</v>
      </c>
      <c r="I125" s="124">
        <v>-144.01131296694763</v>
      </c>
    </row>
    <row r="126" spans="1:9" x14ac:dyDescent="0.25">
      <c r="A126" s="88" t="s">
        <v>25</v>
      </c>
      <c r="B126" s="125">
        <v>13.165403943076678</v>
      </c>
      <c r="C126" s="40">
        <v>1.7238915312638192</v>
      </c>
      <c r="D126" s="40">
        <v>-9.8819283587248243</v>
      </c>
      <c r="E126" s="126">
        <v>4.6537775312754741</v>
      </c>
      <c r="F126" s="125">
        <v>0.99397813849548777</v>
      </c>
      <c r="G126" s="40">
        <v>0.5390060756515842</v>
      </c>
      <c r="H126" s="40">
        <v>20.842460667277095</v>
      </c>
      <c r="I126" s="126">
        <v>79.655284669632408</v>
      </c>
    </row>
    <row r="127" spans="1:9" x14ac:dyDescent="0.25">
      <c r="A127" s="90" t="s">
        <v>24</v>
      </c>
      <c r="B127" s="129">
        <f>SUM(B124:B126)</f>
        <v>613.15886734524111</v>
      </c>
      <c r="C127" s="130">
        <f t="shared" ref="C127:I127" si="44">SUM(C124:C126)</f>
        <v>358.17699862026581</v>
      </c>
      <c r="D127" s="130">
        <f t="shared" si="44"/>
        <v>199.54713209102403</v>
      </c>
      <c r="E127" s="131">
        <f t="shared" si="44"/>
        <v>208.08841329417081</v>
      </c>
      <c r="F127" s="129">
        <f t="shared" si="44"/>
        <v>275.255949405796</v>
      </c>
      <c r="G127" s="130">
        <f t="shared" si="44"/>
        <v>139.44877666965661</v>
      </c>
      <c r="H127" s="130">
        <f t="shared" si="44"/>
        <v>242.2183549689002</v>
      </c>
      <c r="I127" s="131">
        <f t="shared" si="44"/>
        <v>825.38453923353586</v>
      </c>
    </row>
    <row r="128" spans="1:9" x14ac:dyDescent="0.25">
      <c r="A128" s="78"/>
      <c r="B128" s="89"/>
      <c r="C128" s="14"/>
      <c r="D128" s="14"/>
      <c r="E128" s="13"/>
      <c r="F128" s="14"/>
      <c r="G128" s="14"/>
      <c r="H128" s="14"/>
      <c r="I128" s="13"/>
    </row>
    <row r="129" spans="1:9" x14ac:dyDescent="0.25">
      <c r="A129" s="89" t="str">
        <f>+A100</f>
        <v>Change in risk adjustment, net of reinsurance</v>
      </c>
      <c r="B129" s="123">
        <v>-27.542780916227606</v>
      </c>
      <c r="C129" s="39">
        <v>-20.711562741241067</v>
      </c>
      <c r="D129" s="39">
        <v>-12.086631838479946</v>
      </c>
      <c r="E129" s="124">
        <v>-19.277626815339353</v>
      </c>
      <c r="F129" s="123">
        <v>-26.214910518075317</v>
      </c>
      <c r="G129" s="39">
        <v>-31.83379417115199</v>
      </c>
      <c r="H129" s="39">
        <v>-27.201440728140682</v>
      </c>
      <c r="I129" s="124">
        <v>321.89404903655901</v>
      </c>
    </row>
    <row r="130" spans="1:9" x14ac:dyDescent="0.25">
      <c r="A130" s="89" t="str">
        <f>+A101</f>
        <v>Discounting effect</v>
      </c>
      <c r="B130" s="123">
        <v>76.71101968394062</v>
      </c>
      <c r="C130" s="39">
        <v>43.442526674846548</v>
      </c>
      <c r="D130" s="39">
        <v>21.75518306880285</v>
      </c>
      <c r="E130" s="124">
        <v>12.633751892199562</v>
      </c>
      <c r="F130" s="123">
        <v>21.573671627214654</v>
      </c>
      <c r="G130" s="39">
        <v>20.008953740716617</v>
      </c>
      <c r="H130" s="39">
        <v>16.677224315868528</v>
      </c>
      <c r="I130" s="124">
        <v>-56.90655858430506</v>
      </c>
    </row>
    <row r="131" spans="1:9" x14ac:dyDescent="0.25">
      <c r="A131" s="78"/>
      <c r="B131" s="123"/>
      <c r="C131" s="39"/>
      <c r="D131" s="39"/>
      <c r="E131" s="124"/>
      <c r="F131" s="123"/>
      <c r="G131" s="39"/>
      <c r="H131" s="39"/>
      <c r="I131" s="124"/>
    </row>
    <row r="132" spans="1:9" x14ac:dyDescent="0.25">
      <c r="A132" s="78" t="s">
        <v>21</v>
      </c>
      <c r="B132" s="132">
        <f t="shared" ref="B132:I132" si="45">-B113/B112</f>
        <v>0.77694862427945566</v>
      </c>
      <c r="C132" s="8">
        <f t="shared" si="45"/>
        <v>0.75725718372871598</v>
      </c>
      <c r="D132" s="8">
        <f t="shared" si="45"/>
        <v>0.71778711839901843</v>
      </c>
      <c r="E132" s="7">
        <f t="shared" si="45"/>
        <v>0.79639076334343772</v>
      </c>
      <c r="F132" s="8">
        <f t="shared" si="45"/>
        <v>0.83652950354653977</v>
      </c>
      <c r="G132" s="8">
        <f t="shared" si="45"/>
        <v>0.74052954892490397</v>
      </c>
      <c r="H132" s="8">
        <f t="shared" si="45"/>
        <v>0.77086036564852434</v>
      </c>
      <c r="I132" s="7">
        <f t="shared" si="45"/>
        <v>0.72423539471149989</v>
      </c>
    </row>
    <row r="133" spans="1:9" x14ac:dyDescent="0.25">
      <c r="A133" s="78" t="s">
        <v>19</v>
      </c>
      <c r="B133" s="132">
        <f t="shared" ref="B133:I133" si="46">-(B117+B118)/B112</f>
        <v>6.8435386547122286E-3</v>
      </c>
      <c r="C133" s="8">
        <f t="shared" si="46"/>
        <v>4.3823870632522747E-3</v>
      </c>
      <c r="D133" s="8">
        <f t="shared" si="46"/>
        <v>2.3447734422782064E-2</v>
      </c>
      <c r="E133" s="7">
        <f t="shared" si="46"/>
        <v>5.1393625995086949E-2</v>
      </c>
      <c r="F133" s="8">
        <f t="shared" si="46"/>
        <v>-3.0154334913671293E-2</v>
      </c>
      <c r="G133" s="8">
        <f t="shared" si="46"/>
        <v>2.4735124455243403E-2</v>
      </c>
      <c r="H133" s="8">
        <f t="shared" si="46"/>
        <v>4.4359702317661254E-3</v>
      </c>
      <c r="I133" s="7">
        <f t="shared" si="46"/>
        <v>-0.13841520941256197</v>
      </c>
    </row>
    <row r="134" spans="1:9" x14ac:dyDescent="0.25">
      <c r="A134" s="78" t="s">
        <v>17</v>
      </c>
      <c r="B134" s="132">
        <f t="shared" ref="B134:I134" si="47">SUM(B132:B133)</f>
        <v>0.78379216293416787</v>
      </c>
      <c r="C134" s="8">
        <f t="shared" si="47"/>
        <v>0.7616395707919682</v>
      </c>
      <c r="D134" s="8">
        <f t="shared" si="47"/>
        <v>0.74123485282180046</v>
      </c>
      <c r="E134" s="7">
        <f t="shared" si="47"/>
        <v>0.84778438933852462</v>
      </c>
      <c r="F134" s="8">
        <f t="shared" si="47"/>
        <v>0.80637516863286851</v>
      </c>
      <c r="G134" s="8">
        <f t="shared" si="47"/>
        <v>0.76526467338014736</v>
      </c>
      <c r="H134" s="8">
        <f t="shared" si="47"/>
        <v>0.77529633588029045</v>
      </c>
      <c r="I134" s="7">
        <f t="shared" si="47"/>
        <v>0.58582018529893798</v>
      </c>
    </row>
    <row r="135" spans="1:9" x14ac:dyDescent="0.25">
      <c r="A135" s="78" t="s">
        <v>15</v>
      </c>
      <c r="B135" s="132">
        <f t="shared" ref="B135:I135" si="48">-B114/B112</f>
        <v>0.12262351572519957</v>
      </c>
      <c r="C135" s="8">
        <f t="shared" si="48"/>
        <v>0.10448406327256952</v>
      </c>
      <c r="D135" s="8">
        <f t="shared" si="48"/>
        <v>0.10709205036434542</v>
      </c>
      <c r="E135" s="7">
        <f t="shared" si="48"/>
        <v>0.10846973884721578</v>
      </c>
      <c r="F135" s="8">
        <f t="shared" si="48"/>
        <v>0.12416510144137292</v>
      </c>
      <c r="G135" s="8">
        <f t="shared" si="48"/>
        <v>0.10685541863176266</v>
      </c>
      <c r="H135" s="8">
        <f t="shared" si="48"/>
        <v>0.10291184685644802</v>
      </c>
      <c r="I135" s="7">
        <f t="shared" si="48"/>
        <v>0.13449948474485185</v>
      </c>
    </row>
    <row r="136" spans="1:9" x14ac:dyDescent="0.25">
      <c r="A136" s="79" t="s">
        <v>13</v>
      </c>
      <c r="B136" s="133">
        <f t="shared" ref="B136:I136" si="49">SUM(B134:B135)</f>
        <v>0.90641567865936745</v>
      </c>
      <c r="C136" s="5">
        <f t="shared" si="49"/>
        <v>0.86612363406453774</v>
      </c>
      <c r="D136" s="5">
        <f t="shared" si="49"/>
        <v>0.8483269031861459</v>
      </c>
      <c r="E136" s="4">
        <f t="shared" si="49"/>
        <v>0.9562541281857404</v>
      </c>
      <c r="F136" s="5">
        <f t="shared" si="49"/>
        <v>0.93054027007424145</v>
      </c>
      <c r="G136" s="5">
        <f t="shared" si="49"/>
        <v>0.87212009201190999</v>
      </c>
      <c r="H136" s="5">
        <f t="shared" si="49"/>
        <v>0.87820818273673851</v>
      </c>
      <c r="I136" s="4">
        <f t="shared" si="49"/>
        <v>0.72031967004378983</v>
      </c>
    </row>
    <row r="137" spans="1:9" x14ac:dyDescent="0.25"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B140" s="3"/>
      <c r="C140" s="3"/>
      <c r="D140" s="3"/>
      <c r="E140" s="3"/>
      <c r="F140" s="3"/>
      <c r="G140" s="3"/>
      <c r="H140" s="3"/>
      <c r="I140" s="3"/>
    </row>
  </sheetData>
  <hyperlinks>
    <hyperlink ref="A3" location="'1 - Contents'!A1" display="&lt;-- Back to contents" xr:uid="{6F5653F6-92C1-4C4C-A9E8-0C28D16AAF59}"/>
  </hyperlinks>
  <pageMargins left="0.7" right="0.7" top="0.75" bottom="0.75" header="0.3" footer="0.3"/>
  <ignoredErrors>
    <ignoredError sqref="B134:I1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13501-F460-45B0-A89B-4DA91B22ADCF}">
  <sheetPr>
    <tabColor theme="5" tint="-0.499984740745262"/>
  </sheetPr>
  <dimension ref="A1:D20"/>
  <sheetViews>
    <sheetView zoomScaleNormal="100" workbookViewId="0">
      <selection activeCell="G25" sqref="G25"/>
    </sheetView>
  </sheetViews>
  <sheetFormatPr defaultColWidth="10.85546875" defaultRowHeight="15" x14ac:dyDescent="0.25"/>
  <cols>
    <col min="1" max="1" width="10.85546875" style="2"/>
    <col min="2" max="2" width="28" style="2" customWidth="1"/>
    <col min="3" max="3" width="10.85546875" style="2"/>
    <col min="4" max="4" width="18.42578125" style="2" customWidth="1"/>
    <col min="5" max="5" width="10.85546875" style="2"/>
    <col min="6" max="6" width="41.7109375" style="2" customWidth="1"/>
    <col min="7" max="16384" width="10.85546875" style="2"/>
  </cols>
  <sheetData>
    <row r="1" spans="1:4" ht="21" x14ac:dyDescent="0.35">
      <c r="A1" s="51" t="s">
        <v>138</v>
      </c>
    </row>
    <row r="2" spans="1:4" x14ac:dyDescent="0.25">
      <c r="A2" s="99" t="s">
        <v>142</v>
      </c>
    </row>
    <row r="3" spans="1:4" x14ac:dyDescent="0.25">
      <c r="A3" s="34"/>
      <c r="B3" s="34"/>
    </row>
    <row r="4" spans="1:4" x14ac:dyDescent="0.25">
      <c r="B4" s="34" t="s">
        <v>137</v>
      </c>
    </row>
    <row r="5" spans="1:4" x14ac:dyDescent="0.25">
      <c r="B5" s="49" t="s">
        <v>44</v>
      </c>
    </row>
    <row r="6" spans="1:4" x14ac:dyDescent="0.25">
      <c r="B6" s="2" t="s">
        <v>45</v>
      </c>
    </row>
    <row r="8" spans="1:4" x14ac:dyDescent="0.25">
      <c r="B8" s="34" t="s">
        <v>136</v>
      </c>
    </row>
    <row r="9" spans="1:4" x14ac:dyDescent="0.25">
      <c r="B9" s="165" t="s">
        <v>134</v>
      </c>
      <c r="C9" s="165"/>
      <c r="D9" s="165"/>
    </row>
    <row r="10" spans="1:4" x14ac:dyDescent="0.25">
      <c r="B10" s="2" t="s">
        <v>45</v>
      </c>
    </row>
    <row r="12" spans="1:4" x14ac:dyDescent="0.25">
      <c r="B12" s="34" t="s">
        <v>135</v>
      </c>
    </row>
    <row r="13" spans="1:4" x14ac:dyDescent="0.25">
      <c r="B13" s="2" t="s">
        <v>16</v>
      </c>
    </row>
    <row r="15" spans="1:4" x14ac:dyDescent="0.25">
      <c r="B15" s="34" t="s">
        <v>133</v>
      </c>
    </row>
    <row r="16" spans="1:4" x14ac:dyDescent="0.25">
      <c r="B16" s="49" t="s">
        <v>43</v>
      </c>
    </row>
    <row r="17" spans="2:2" x14ac:dyDescent="0.25">
      <c r="B17" s="2" t="s">
        <v>45</v>
      </c>
    </row>
    <row r="19" spans="2:2" x14ac:dyDescent="0.25">
      <c r="B19" s="34" t="s">
        <v>132</v>
      </c>
    </row>
    <row r="20" spans="2:2" x14ac:dyDescent="0.25">
      <c r="B20" s="2" t="s">
        <v>12</v>
      </c>
    </row>
  </sheetData>
  <mergeCells count="1">
    <mergeCell ref="B9:D9"/>
  </mergeCells>
  <hyperlinks>
    <hyperlink ref="A2" location="'1 - Contents'!A1" display="&lt;-- Back to contents" xr:uid="{F5C3DAAF-EBDB-42F0-BD4D-4DAC80CC1C4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1 - Contents</vt:lpstr>
      <vt:lpstr>2 - Income statement</vt:lpstr>
      <vt:lpstr>3 - Statement of comp.income</vt:lpstr>
      <vt:lpstr>4 - Statement of fin.pos.</vt:lpstr>
      <vt:lpstr>5 - Changes in equity</vt:lpstr>
      <vt:lpstr>6 - Insurance service result</vt:lpstr>
      <vt:lpstr>7 - Quarterly outline</vt:lpstr>
      <vt:lpstr>8 - KPI definitions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IFRS 17 - Protector Forsikring</dc:title>
  <dc:creator>Vibeke Krane</dc:creator>
  <cp:lastModifiedBy>Vibeke Krane</cp:lastModifiedBy>
  <dcterms:created xsi:type="dcterms:W3CDTF">2023-04-14T13:09:22Z</dcterms:created>
  <dcterms:modified xsi:type="dcterms:W3CDTF">2023-04-24T09:20:19Z</dcterms:modified>
</cp:coreProperties>
</file>