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Q:\16 Økonomi\99 Head of Accounting\Rapportering\2024\Q1\"/>
    </mc:Choice>
  </mc:AlternateContent>
  <xr:revisionPtr revIDLastSave="0" documentId="13_ncr:1_{8D018AD0-9BB1-45FD-97CF-333C7623C7A8}" xr6:coauthVersionLast="47" xr6:coauthVersionMax="47" xr10:uidLastSave="{00000000-0000-0000-0000-000000000000}"/>
  <bookViews>
    <workbookView xWindow="-120" yWindow="-120" windowWidth="29040" windowHeight="15720" activeTab="1"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3" i="5" l="1"/>
  <c r="V24" i="5"/>
  <c r="V25" i="5"/>
  <c r="V22" i="5"/>
  <c r="R23" i="5"/>
  <c r="R24" i="5"/>
  <c r="R25" i="5"/>
  <c r="R22" i="5"/>
  <c r="N23" i="5"/>
  <c r="N24" i="5"/>
  <c r="N25" i="5"/>
  <c r="N22" i="5"/>
  <c r="J23" i="5"/>
  <c r="J24" i="5"/>
  <c r="J25" i="5"/>
  <c r="J22" i="5"/>
  <c r="F25" i="5"/>
  <c r="F24" i="5"/>
  <c r="F23" i="5"/>
  <c r="F22" i="5"/>
  <c r="D69" i="5"/>
  <c r="E66" i="5"/>
  <c r="D66" i="5"/>
  <c r="V32" i="5" l="1"/>
  <c r="V30" i="5"/>
  <c r="V27" i="5"/>
  <c r="V13" i="5"/>
  <c r="V28" i="5" s="1"/>
  <c r="V9" i="5"/>
  <c r="R32" i="5"/>
  <c r="R30" i="5"/>
  <c r="R27" i="5"/>
  <c r="R13" i="5"/>
  <c r="R9" i="5"/>
  <c r="N32" i="5"/>
  <c r="N30" i="5"/>
  <c r="N27" i="5"/>
  <c r="N13" i="5"/>
  <c r="N9" i="5"/>
  <c r="J32" i="5"/>
  <c r="J30" i="5"/>
  <c r="J27" i="5"/>
  <c r="J13" i="5"/>
  <c r="J28" i="5" s="1"/>
  <c r="J9" i="5"/>
  <c r="J3" i="5"/>
  <c r="N3" i="5" s="1"/>
  <c r="R3" i="5" s="1"/>
  <c r="V3" i="5" s="1"/>
  <c r="F70" i="5"/>
  <c r="F69" i="5"/>
  <c r="F66" i="5"/>
  <c r="F60" i="5"/>
  <c r="F59" i="5"/>
  <c r="F57" i="5"/>
  <c r="F53" i="5"/>
  <c r="F48" i="5"/>
  <c r="F47" i="5"/>
  <c r="F45" i="5"/>
  <c r="F41" i="5"/>
  <c r="F36" i="5"/>
  <c r="F32" i="5"/>
  <c r="F30" i="5"/>
  <c r="F27" i="5"/>
  <c r="F13" i="5"/>
  <c r="F9" i="5"/>
  <c r="U25" i="5"/>
  <c r="T25" i="5"/>
  <c r="U24" i="5"/>
  <c r="T24" i="5"/>
  <c r="U23" i="5"/>
  <c r="T23" i="5"/>
  <c r="U22" i="5"/>
  <c r="T22" i="5"/>
  <c r="Q25" i="5"/>
  <c r="P25" i="5"/>
  <c r="Q24" i="5"/>
  <c r="P24" i="5"/>
  <c r="Q23" i="5"/>
  <c r="P23" i="5"/>
  <c r="Q22" i="5"/>
  <c r="P22" i="5"/>
  <c r="M25" i="5"/>
  <c r="L25" i="5"/>
  <c r="M24" i="5"/>
  <c r="L24" i="5"/>
  <c r="M23" i="5"/>
  <c r="L23" i="5"/>
  <c r="M22" i="5"/>
  <c r="L22" i="5"/>
  <c r="I25" i="5"/>
  <c r="H25" i="5"/>
  <c r="I24" i="5"/>
  <c r="H24" i="5"/>
  <c r="I23" i="5"/>
  <c r="H23" i="5"/>
  <c r="I22" i="5"/>
  <c r="H22" i="5"/>
  <c r="E25" i="5"/>
  <c r="E24" i="5"/>
  <c r="E23" i="5"/>
  <c r="E22" i="5"/>
  <c r="D25" i="5"/>
  <c r="D24" i="5"/>
  <c r="D23" i="5"/>
  <c r="D22" i="5"/>
  <c r="D47" i="5"/>
  <c r="E47" i="5"/>
  <c r="E48" i="5"/>
  <c r="F61" i="5" l="1"/>
  <c r="N28" i="5"/>
  <c r="N29" i="5" s="1"/>
  <c r="N31" i="5" s="1"/>
  <c r="V29" i="5"/>
  <c r="V31" i="5" s="1"/>
  <c r="R15" i="5"/>
  <c r="V15" i="5"/>
  <c r="R28" i="5"/>
  <c r="R29" i="5" s="1"/>
  <c r="R31" i="5"/>
  <c r="N15" i="5"/>
  <c r="J29" i="5"/>
  <c r="J31" i="5" s="1"/>
  <c r="F15" i="5"/>
  <c r="J15" i="5"/>
  <c r="F28" i="5"/>
  <c r="F29" i="5" s="1"/>
  <c r="F31" i="5" s="1"/>
  <c r="F49" i="5"/>
  <c r="H3" i="5"/>
  <c r="L3" i="5" s="1"/>
  <c r="P3" i="5" s="1"/>
  <c r="T3" i="5" s="1"/>
  <c r="I3" i="5"/>
  <c r="M3" i="5" s="1"/>
  <c r="Q3" i="5" s="1"/>
  <c r="U3" i="5" s="1"/>
  <c r="E36" i="5"/>
  <c r="D36" i="5"/>
  <c r="E70" i="5" l="1"/>
  <c r="D70" i="5"/>
  <c r="D60" i="5" l="1"/>
  <c r="D41" i="5"/>
  <c r="D53" i="5" l="1"/>
  <c r="D59" i="5"/>
  <c r="D45" i="5"/>
  <c r="D49" i="5" s="1"/>
  <c r="D57" i="5"/>
  <c r="U32" i="5"/>
  <c r="T32" i="5"/>
  <c r="U30" i="5"/>
  <c r="T30" i="5"/>
  <c r="U27" i="5"/>
  <c r="T27" i="5"/>
  <c r="Q32" i="5"/>
  <c r="P32" i="5"/>
  <c r="Q30" i="5"/>
  <c r="P30" i="5"/>
  <c r="Q27" i="5"/>
  <c r="P27" i="5"/>
  <c r="M32" i="5"/>
  <c r="L32" i="5"/>
  <c r="M30" i="5"/>
  <c r="L30" i="5"/>
  <c r="M27" i="5"/>
  <c r="L27" i="5"/>
  <c r="U13" i="5"/>
  <c r="U28" i="5" s="1"/>
  <c r="T13" i="5"/>
  <c r="T28" i="5" s="1"/>
  <c r="Q13" i="5"/>
  <c r="Q28" i="5" s="1"/>
  <c r="P13" i="5"/>
  <c r="P28" i="5" s="1"/>
  <c r="M13" i="5"/>
  <c r="M28" i="5" s="1"/>
  <c r="L13" i="5"/>
  <c r="L28" i="5" s="1"/>
  <c r="U9" i="5"/>
  <c r="T9" i="5"/>
  <c r="Q9" i="5"/>
  <c r="P9" i="5"/>
  <c r="M9" i="5"/>
  <c r="L9" i="5"/>
  <c r="E41" i="5"/>
  <c r="E45" i="5"/>
  <c r="E53" i="5"/>
  <c r="E57" i="5"/>
  <c r="E59" i="5"/>
  <c r="E60" i="5"/>
  <c r="E69" i="5"/>
  <c r="D61" i="5" l="1"/>
  <c r="I32" i="5"/>
  <c r="D32" i="5"/>
  <c r="I30" i="5"/>
  <c r="H27" i="5"/>
  <c r="E27" i="5"/>
  <c r="I13" i="5"/>
  <c r="D27" i="5"/>
  <c r="I27" i="5"/>
  <c r="D30" i="5"/>
  <c r="E32" i="5"/>
  <c r="H9" i="5"/>
  <c r="E30" i="5"/>
  <c r="H32" i="5"/>
  <c r="H30" i="5"/>
  <c r="I9" i="5"/>
  <c r="U29" i="5"/>
  <c r="U31" i="5" s="1"/>
  <c r="P29" i="5"/>
  <c r="P31" i="5" s="1"/>
  <c r="H13" i="5"/>
  <c r="T29" i="5"/>
  <c r="T31" i="5" s="1"/>
  <c r="Q29" i="5"/>
  <c r="Q31" i="5" s="1"/>
  <c r="L29" i="5"/>
  <c r="L31" i="5" s="1"/>
  <c r="M29" i="5"/>
  <c r="M31" i="5" s="1"/>
  <c r="P15" i="5"/>
  <c r="Q15" i="5"/>
  <c r="L15" i="5"/>
  <c r="M15" i="5"/>
  <c r="T15" i="5"/>
  <c r="U15" i="5"/>
  <c r="E13" i="5"/>
  <c r="E9" i="5"/>
  <c r="D13" i="5"/>
  <c r="D9" i="5"/>
  <c r="E61" i="5"/>
  <c r="E49" i="5"/>
  <c r="I28" i="5" l="1"/>
  <c r="D28" i="5"/>
  <c r="D29" i="5" s="1"/>
  <c r="D31" i="5" s="1"/>
  <c r="E28" i="5"/>
  <c r="E29" i="5" s="1"/>
  <c r="E31" i="5" s="1"/>
  <c r="I29" i="5"/>
  <c r="I31" i="5" s="1"/>
  <c r="I15" i="5"/>
  <c r="H15" i="5"/>
  <c r="H28" i="5"/>
  <c r="H29" i="5" s="1"/>
  <c r="H31" i="5" s="1"/>
  <c r="D15" i="5"/>
  <c r="E15" i="5"/>
</calcChain>
</file>

<file path=xl/sharedStrings.xml><?xml version="1.0" encoding="utf-8"?>
<sst xmlns="http://schemas.openxmlformats.org/spreadsheetml/2006/main" count="154" uniqueCount="100">
  <si>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</si>
  <si>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</si>
  <si>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</si>
  <si>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</si>
  <si>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</si>
  <si>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</si>
  <si>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</si>
  <si>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</si>
  <si>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</si>
  <si>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</si>
  <si>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</si>
  <si>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</si>
  <si>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</si>
  <si>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</si>
  <si>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</si>
  <si>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</si>
  <si>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</si>
  <si>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</si>
  <si>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</si>
  <si>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</si>
  <si>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</si>
  <si>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</si>
  <si>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</si>
  <si>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</si>
  <si>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</si>
  <si>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</si>
  <si>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</si>
  <si>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</si>
  <si>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</si>
  <si>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</si>
  <si>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</si>
  <si>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</si>
  <si>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</si>
  <si>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</si>
  <si>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</si>
  <si>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</si>
  <si>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</si>
  <si>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</si>
  <si>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</si>
  <si>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</si>
  <si>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</si>
  <si>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</si>
  <si>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</si>
  <si>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</si>
  <si>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</si>
  <si>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</si>
  <si>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</si>
  <si>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</si>
  <si>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</si>
  <si>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</si>
  <si>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</si>
  <si>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</si>
  <si>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</si>
  <si>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</si>
  <si>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</si>
  <si>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</si>
  <si>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</si>
  <si>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</si>
  <si>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</si>
  <si>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</si>
  <si>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</si>
  <si>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</si>
  <si>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</si>
  <si>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</si>
  <si>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</si>
  <si>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</si>
  <si>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</si>
  <si>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</si>
  <si>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 xml:space="preserve">Calulated as: Profit or loss / Average total equity </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</si>
  <si>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</si>
  <si>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</si>
  <si>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</si>
  <si>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</si>
  <si>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</si>
  <si>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</si>
  <si>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</si>
  <si>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</si>
  <si>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</si>
  <si>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</si>
  <si>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</si>
  <si>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</si>
  <si>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</si>
  <si>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</si>
  <si>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</si>
  <si>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</si>
  <si>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</si>
  <si>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</si>
  <si>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</si>
  <si>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</si>
  <si>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</si>
  <si>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</si>
  <si>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r>
      <rPr>
        <b/>
        <sz val="11"/>
        <color theme="1"/>
        <rFont val="Calibri"/>
        <family val="2"/>
        <scheme val="minor"/>
      </rPr>
      <t>Earnings per share from continuing and discontinued operations, basic and diluted</t>
    </r>
    <r>
      <rPr>
        <sz val="11"/>
        <color theme="1"/>
        <rFont val="Calibri"/>
        <family val="2"/>
        <scheme val="minor"/>
      </rPr>
      <t xml:space="preserve"> = the shareholders’ share of the profit
or loss from continuing and discontinued operations in the period/average number of outstanding shares in the period</t>
    </r>
  </si>
  <si>
    <t>Equity per share</t>
  </si>
  <si>
    <t>Calculated as: Equity at the end of the period / Number of shares at the end of the period</t>
  </si>
  <si>
    <t xml:space="preserve">Earnings per share in the period, basic and diluted </t>
  </si>
  <si>
    <t>FY
2023</t>
  </si>
  <si>
    <t>Q1
2024</t>
  </si>
  <si>
    <t>Q1
 2023</t>
  </si>
  <si>
    <r>
      <t>Sweden</t>
    </r>
    <r>
      <rPr>
        <vertAlign val="superscript"/>
        <sz val="24"/>
        <color theme="1"/>
        <rFont val="Calibri"/>
        <family val="2"/>
        <scheme val="minor"/>
      </rPr>
      <t>(1)</t>
    </r>
  </si>
  <si>
    <t>(1) Finland has been included in segment Sweden from Q1 2024 and comparative figures have been restated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</si>
</sst>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0" formatCode="_-* #,##0.0_-;\-* #,##0.0_-;_-* &quot;-&quot;??_-;_-@_-"/>
    <numFmt numFmtId="171"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
      <vertAlign val="superscript"/>
      <sz val="24"/>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169" fontId="17" fillId="2" borderId="2" xfId="8" applyNumberFormat="1" applyFont="1" applyFill="1" applyBorder="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9" fontId="17" fillId="2" borderId="0" xfId="7" applyNumberFormat="1" applyFont="1" applyFill="1"/>
    <xf numFmtId="170" fontId="17" fillId="2" borderId="0" xfId="8" applyNumberFormat="1" applyFont="1" applyFill="1" applyBorder="1"/>
    <xf numFmtId="167" fontId="17" fillId="2" borderId="1" xfId="1" applyNumberFormat="1" applyFont="1" applyFill="1" applyBorder="1"/>
    <xf numFmtId="171" fontId="17" fillId="2" borderId="0" xfId="0" applyNumberFormat="1" applyFont="1" applyFill="1"/>
    <xf numFmtId="170" fontId="17" fillId="2" borderId="0" xfId="8" applyNumberFormat="1" applyFont="1" applyFill="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10" fillId="2" borderId="2" xfId="1" applyNumberFormat="1" applyFont="1" applyFill="1" applyBorder="1"/>
    <xf numFmtId="167" fontId="17" fillId="2" borderId="0" xfId="1" applyNumberFormat="1" applyFont="1" applyFill="1"/>
    <xf numFmtId="0" fontId="11" fillId="2" borderId="0" xfId="0" applyFont="1" applyFill="1" applyAlignment="1">
      <alignment horizontal="left" vertical="top" wrapText="1"/>
    </xf>
    <xf numFmtId="0" fontId="16" fillId="2" borderId="0" xfId="0" applyFont="1" applyFill="1" applyAlignment="1">
      <alignment horizontal="left" vertical="center"/>
    </xf>
    <xf numFmtId="0" fontId="24" fillId="2" borderId="0" xfId="0" applyFont="1" applyFill="1"/>
    <xf numFmtId="0" fontId="11" fillId="2" borderId="0" xfId="0" applyFont="1" applyFill="1" applyAlignment="1">
      <alignment horizontal="left" vertical="top" wrapText="1"/>
    </xf>
  </cellXfs>
  <cellStyles count="10">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6" xfId="6" xr:uid="{00000000-0005-0000-0000-000003000000}"/>
    <cellStyle name="Normal" xfId="0" builtinId="0"/>
    <cellStyle name="Normal 142" xfId="3" xr:uid="{00000000-0005-0000-0000-000005000000}"/>
    <cellStyle name="Percent" xfId="1" builtinId="5"/>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5"/>
  <sheetViews>
    <sheetView workbookViewId="0">
      <selection activeCell="B82" sqref="B82"/>
    </sheetView>
  </sheetViews>
  <sheetFormatPr defaultColWidth="11.42578125" defaultRowHeight="15" x14ac:dyDescent="0.25"/>
  <cols>
    <col min="1" max="1" width="4.140625" style="6" customWidth="1"/>
    <col min="2" max="2" width="106" style="6" customWidth="1"/>
    <col min="3" max="16384" width="11.42578125" style="6"/>
  </cols>
  <sheetData>
    <row r="2" spans="2:5" ht="26.25" x14ac:dyDescent="0.4">
      <c r="B2" s="26" t="s">
        <v>65</v>
      </c>
      <c r="D2" s="10"/>
    </row>
    <row r="4" spans="2:5" ht="108.75" customHeight="1" x14ac:dyDescent="0.25">
      <c r="B4" s="11" t="s">
        <v>59</v>
      </c>
    </row>
    <row r="5" spans="2:5" x14ac:dyDescent="0.25">
      <c r="B5" s="11"/>
    </row>
    <row r="6" spans="2:5" ht="60.75" customHeight="1" x14ac:dyDescent="0.25">
      <c r="B6" s="12" t="s">
        <v>60</v>
      </c>
    </row>
    <row r="7" spans="2:5" ht="14.25" customHeight="1" x14ac:dyDescent="0.25">
      <c r="B7" s="11"/>
    </row>
    <row r="8" spans="2:5" ht="30" customHeight="1" x14ac:dyDescent="0.25">
      <c r="B8" s="12" t="s">
        <v>3</v>
      </c>
      <c r="E8" s="13"/>
    </row>
    <row r="9" spans="2:5" ht="14.25" customHeight="1" x14ac:dyDescent="0.25">
      <c r="B9" s="11"/>
    </row>
    <row r="10" spans="2:5" x14ac:dyDescent="0.25">
      <c r="B10" s="15" t="s">
        <v>6</v>
      </c>
    </row>
    <row r="11" spans="2:5" ht="30" x14ac:dyDescent="0.25">
      <c r="B11" s="12" t="s">
        <v>9</v>
      </c>
    </row>
    <row r="13" spans="2:5" ht="30" x14ac:dyDescent="0.25">
      <c r="B13" s="1" t="s">
        <v>7</v>
      </c>
    </row>
    <row r="15" spans="2:5" x14ac:dyDescent="0.25">
      <c r="B15" s="15" t="s">
        <v>55</v>
      </c>
    </row>
    <row r="16" spans="2:5" x14ac:dyDescent="0.25">
      <c r="B16" s="11" t="s">
        <v>12</v>
      </c>
    </row>
    <row r="17" spans="2:2" x14ac:dyDescent="0.25">
      <c r="B17" s="11"/>
    </row>
    <row r="18" spans="2:2" ht="60" x14ac:dyDescent="0.25">
      <c r="B18" s="11" t="s">
        <v>27</v>
      </c>
    </row>
    <row r="20" spans="2:2" x14ac:dyDescent="0.25">
      <c r="B20" s="15" t="s">
        <v>39</v>
      </c>
    </row>
    <row r="21" spans="2:2" ht="45" x14ac:dyDescent="0.25">
      <c r="B21" s="11" t="s">
        <v>74</v>
      </c>
    </row>
    <row r="23" spans="2:2" x14ac:dyDescent="0.25">
      <c r="B23" s="15" t="s">
        <v>75</v>
      </c>
    </row>
    <row r="24" spans="2:2" ht="60" x14ac:dyDescent="0.25">
      <c r="B24" s="11" t="s">
        <v>77</v>
      </c>
    </row>
    <row r="26" spans="2:2" x14ac:dyDescent="0.25">
      <c r="B26" s="15" t="s">
        <v>76</v>
      </c>
    </row>
    <row r="27" spans="2:2" ht="60" x14ac:dyDescent="0.25">
      <c r="B27" s="11" t="s">
        <v>78</v>
      </c>
    </row>
    <row r="29" spans="2:2" x14ac:dyDescent="0.25">
      <c r="B29" s="16" t="s">
        <v>64</v>
      </c>
    </row>
    <row r="30" spans="2:2" ht="30" x14ac:dyDescent="0.25">
      <c r="B30" s="11" t="s">
        <v>38</v>
      </c>
    </row>
    <row r="32" spans="2:2" x14ac:dyDescent="0.25">
      <c r="B32" s="14" t="s">
        <v>51</v>
      </c>
    </row>
    <row r="34" spans="2:2" x14ac:dyDescent="0.25">
      <c r="B34" s="17" t="s">
        <v>40</v>
      </c>
    </row>
    <row r="35" spans="2:2" x14ac:dyDescent="0.25">
      <c r="B35" s="11" t="s">
        <v>41</v>
      </c>
    </row>
    <row r="36" spans="2:2" x14ac:dyDescent="0.25">
      <c r="B36" s="11"/>
    </row>
    <row r="37" spans="2:2" x14ac:dyDescent="0.25">
      <c r="B37" s="14" t="s">
        <v>52</v>
      </c>
    </row>
    <row r="39" spans="2:2" x14ac:dyDescent="0.25">
      <c r="B39" s="17" t="s">
        <v>42</v>
      </c>
    </row>
    <row r="40" spans="2:2" ht="30" x14ac:dyDescent="0.25">
      <c r="B40" s="11" t="s">
        <v>43</v>
      </c>
    </row>
    <row r="42" spans="2:2" x14ac:dyDescent="0.25">
      <c r="B42" s="14" t="s">
        <v>54</v>
      </c>
    </row>
    <row r="44" spans="2:2" x14ac:dyDescent="0.25">
      <c r="B44" s="16" t="s">
        <v>62</v>
      </c>
    </row>
    <row r="45" spans="2:2" ht="30" x14ac:dyDescent="0.25">
      <c r="B45" s="11" t="s">
        <v>35</v>
      </c>
    </row>
    <row r="47" spans="2:2" x14ac:dyDescent="0.25">
      <c r="B47" s="6" t="s">
        <v>53</v>
      </c>
    </row>
    <row r="49" spans="2:2" x14ac:dyDescent="0.25">
      <c r="B49" s="16" t="s">
        <v>36</v>
      </c>
    </row>
    <row r="50" spans="2:2" ht="45" x14ac:dyDescent="0.25">
      <c r="B50" s="11" t="s">
        <v>37</v>
      </c>
    </row>
    <row r="52" spans="2:2" x14ac:dyDescent="0.25">
      <c r="B52" s="6" t="s">
        <v>61</v>
      </c>
    </row>
    <row r="54" spans="2:2" x14ac:dyDescent="0.25">
      <c r="B54" s="16" t="s">
        <v>24</v>
      </c>
    </row>
    <row r="55" spans="2:2" x14ac:dyDescent="0.25">
      <c r="B55" s="6" t="s">
        <v>25</v>
      </c>
    </row>
    <row r="57" spans="2:2" x14ac:dyDescent="0.25">
      <c r="B57" s="12" t="s">
        <v>73</v>
      </c>
    </row>
    <row r="59" spans="2:2" x14ac:dyDescent="0.25">
      <c r="B59" s="16" t="s">
        <v>63</v>
      </c>
    </row>
    <row r="60" spans="2:2" ht="30" x14ac:dyDescent="0.25">
      <c r="B60" s="12" t="s">
        <v>5</v>
      </c>
    </row>
    <row r="61" spans="2:2" x14ac:dyDescent="0.25">
      <c r="B61" s="11"/>
    </row>
    <row r="62" spans="2:2" x14ac:dyDescent="0.25">
      <c r="B62" s="12" t="s">
        <v>26</v>
      </c>
    </row>
    <row r="64" spans="2:2" x14ac:dyDescent="0.25">
      <c r="B64" s="18" t="s">
        <v>4</v>
      </c>
    </row>
    <row r="65" spans="2:2" ht="30" x14ac:dyDescent="0.25">
      <c r="B65" s="11" t="s">
        <v>44</v>
      </c>
    </row>
    <row r="66" spans="2:2" x14ac:dyDescent="0.25">
      <c r="B66" s="11"/>
    </row>
    <row r="67" spans="2:2" x14ac:dyDescent="0.25">
      <c r="B67" s="11" t="s">
        <v>68</v>
      </c>
    </row>
    <row r="69" spans="2:2" ht="60" x14ac:dyDescent="0.25">
      <c r="B69" s="11" t="s">
        <v>91</v>
      </c>
    </row>
    <row r="70" spans="2:2" x14ac:dyDescent="0.25">
      <c r="B70" s="11"/>
    </row>
    <row r="71" spans="2:2" x14ac:dyDescent="0.25">
      <c r="B71" s="18" t="s">
        <v>92</v>
      </c>
    </row>
    <row r="72" spans="2:2" x14ac:dyDescent="0.25">
      <c r="B72" s="11" t="s">
        <v>93</v>
      </c>
    </row>
    <row r="74" spans="2:2" x14ac:dyDescent="0.25">
      <c r="B74" s="15" t="s">
        <v>66</v>
      </c>
    </row>
    <row r="75" spans="2:2" x14ac:dyDescent="0.25">
      <c r="B75" s="6" t="s">
        <v>67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W75"/>
  <sheetViews>
    <sheetView tabSelected="1" zoomScaleNormal="100" workbookViewId="0">
      <selection activeCell="X1" sqref="X1:AG1048576"/>
    </sheetView>
  </sheetViews>
  <sheetFormatPr defaultColWidth="11.42578125" defaultRowHeight="15" x14ac:dyDescent="0.25"/>
  <cols>
    <col min="1" max="1" width="3.85546875" style="6" customWidth="1"/>
    <col min="2" max="2" width="53.140625" style="6" customWidth="1"/>
    <col min="3" max="3" width="7.5703125" style="6" customWidth="1"/>
    <col min="4" max="6" width="10.7109375" style="6" bestFit="1" customWidth="1"/>
    <col min="7" max="7" width="3.42578125" style="6" customWidth="1"/>
    <col min="8" max="10" width="9.28515625" style="6" customWidth="1"/>
    <col min="11" max="11" width="3.42578125" style="6" customWidth="1"/>
    <col min="12" max="14" width="9.28515625" style="6" customWidth="1"/>
    <col min="15" max="15" width="3.42578125" style="6" customWidth="1"/>
    <col min="16" max="18" width="9.28515625" style="6" customWidth="1"/>
    <col min="19" max="19" width="3.42578125" style="6" customWidth="1"/>
    <col min="20" max="22" width="9.28515625" style="6" customWidth="1"/>
    <col min="23" max="23" width="3.42578125" style="6" customWidth="1"/>
    <col min="24" max="16384" width="11.42578125" style="6"/>
  </cols>
  <sheetData>
    <row r="1" spans="2:23" ht="12.6" customHeight="1" x14ac:dyDescent="0.25"/>
    <row r="2" spans="2:23" ht="36" x14ac:dyDescent="0.5">
      <c r="B2" s="22" t="s">
        <v>2</v>
      </c>
      <c r="C2" s="7"/>
      <c r="H2" s="20" t="s">
        <v>11</v>
      </c>
      <c r="I2" s="21"/>
      <c r="J2" s="20"/>
      <c r="L2" s="58" t="s">
        <v>98</v>
      </c>
      <c r="M2" s="21"/>
      <c r="N2" s="20"/>
      <c r="P2" s="20" t="s">
        <v>10</v>
      </c>
      <c r="Q2" s="21"/>
      <c r="R2" s="20"/>
      <c r="T2" s="20" t="s">
        <v>8</v>
      </c>
      <c r="U2" s="21"/>
      <c r="V2" s="20"/>
    </row>
    <row r="3" spans="2:23" ht="25.5" customHeight="1" x14ac:dyDescent="0.25">
      <c r="B3" s="9"/>
      <c r="C3" s="9"/>
      <c r="D3" s="23" t="s">
        <v>96</v>
      </c>
      <c r="E3" s="23" t="s">
        <v>97</v>
      </c>
      <c r="F3" s="23" t="s">
        <v>95</v>
      </c>
      <c r="H3" s="23" t="str">
        <f>+D3</f>
        <v>Q1
2024</v>
      </c>
      <c r="I3" s="23" t="str">
        <f>+E3</f>
        <v>Q1
 2023</v>
      </c>
      <c r="J3" s="23" t="str">
        <f>+F3</f>
        <v>FY
2023</v>
      </c>
      <c r="L3" s="23" t="str">
        <f>+H3</f>
        <v>Q1
2024</v>
      </c>
      <c r="M3" s="23" t="str">
        <f>+I3</f>
        <v>Q1
 2023</v>
      </c>
      <c r="N3" s="23" t="str">
        <f>+J3</f>
        <v>FY
2023</v>
      </c>
      <c r="P3" s="23" t="str">
        <f>+L3</f>
        <v>Q1
2024</v>
      </c>
      <c r="Q3" s="23" t="str">
        <f>+M3</f>
        <v>Q1
 2023</v>
      </c>
      <c r="R3" s="23" t="str">
        <f>+N3</f>
        <v>FY
2023</v>
      </c>
      <c r="T3" s="23" t="str">
        <f>+P3</f>
        <v>Q1
2024</v>
      </c>
      <c r="U3" s="23" t="str">
        <f>+Q3</f>
        <v>Q1
 2023</v>
      </c>
      <c r="V3" s="23" t="str">
        <f>+R3</f>
        <v>FY
2023</v>
      </c>
    </row>
    <row r="4" spans="2:23" x14ac:dyDescent="0.25">
      <c r="B4" s="21" t="s">
        <v>79</v>
      </c>
      <c r="C4" s="21" t="s">
        <v>20</v>
      </c>
      <c r="D4" s="50">
        <v>4429.5292079399997</v>
      </c>
      <c r="E4" s="50">
        <v>3943.4158906500002</v>
      </c>
      <c r="F4" s="50">
        <v>10423.044278040001</v>
      </c>
      <c r="G4" s="51"/>
      <c r="H4" s="50">
        <v>429.00896826999997</v>
      </c>
      <c r="I4" s="50">
        <v>369.42194038000002</v>
      </c>
      <c r="J4" s="50">
        <v>4320.69681141</v>
      </c>
      <c r="K4" s="50"/>
      <c r="L4" s="50">
        <v>1499.10898589</v>
      </c>
      <c r="M4" s="50">
        <v>1427.29410764</v>
      </c>
      <c r="N4" s="50">
        <v>2754.0928059500002</v>
      </c>
      <c r="O4" s="50"/>
      <c r="P4" s="50">
        <v>1349.07836002</v>
      </c>
      <c r="Q4" s="50">
        <v>1166.5063231500001</v>
      </c>
      <c r="R4" s="50">
        <v>1941.0096223399999</v>
      </c>
      <c r="S4" s="50"/>
      <c r="T4" s="50">
        <v>1152.3328937599999</v>
      </c>
      <c r="U4" s="50">
        <v>980.19351947999996</v>
      </c>
      <c r="V4" s="50">
        <v>1407.2450383399998</v>
      </c>
      <c r="W4" s="50"/>
    </row>
    <row r="5" spans="2:23" x14ac:dyDescent="0.25">
      <c r="B5" s="21"/>
      <c r="C5" s="21"/>
      <c r="D5" s="50"/>
      <c r="E5" s="50"/>
      <c r="F5" s="50"/>
      <c r="G5" s="51"/>
      <c r="H5" s="51"/>
      <c r="I5" s="51"/>
      <c r="J5" s="51"/>
      <c r="K5" s="51"/>
      <c r="L5" s="51"/>
      <c r="M5" s="51"/>
      <c r="N5" s="51"/>
      <c r="O5" s="51"/>
      <c r="P5" s="51"/>
      <c r="Q5" s="51"/>
      <c r="R5" s="51"/>
      <c r="S5" s="51"/>
      <c r="T5" s="51"/>
      <c r="U5" s="51"/>
      <c r="V5" s="51"/>
      <c r="W5" s="51"/>
    </row>
    <row r="6" spans="2:23" s="16" customFormat="1" x14ac:dyDescent="0.25">
      <c r="B6" s="21" t="s">
        <v>45</v>
      </c>
      <c r="C6" s="21" t="s">
        <v>20</v>
      </c>
      <c r="D6" s="50">
        <v>2735.2787190299996</v>
      </c>
      <c r="E6" s="50">
        <v>1986.1880672299999</v>
      </c>
      <c r="F6" s="50">
        <v>9385.5422633200014</v>
      </c>
      <c r="G6" s="24"/>
      <c r="H6" s="50">
        <v>1106.7337406700001</v>
      </c>
      <c r="I6" s="50">
        <v>580.58198145999995</v>
      </c>
      <c r="J6" s="50">
        <v>3503.5559744399998</v>
      </c>
      <c r="K6" s="24"/>
      <c r="L6" s="50">
        <v>712.69107843999996</v>
      </c>
      <c r="M6" s="50">
        <v>650.80958126000007</v>
      </c>
      <c r="N6" s="50">
        <v>2662.84596091</v>
      </c>
      <c r="O6" s="24"/>
      <c r="P6" s="50">
        <v>534.02676776999999</v>
      </c>
      <c r="Q6" s="50">
        <v>462.6161077500002</v>
      </c>
      <c r="R6" s="50">
        <v>1883.3831988599998</v>
      </c>
      <c r="S6" s="24"/>
      <c r="T6" s="50">
        <v>381.82713214999984</v>
      </c>
      <c r="U6" s="50">
        <v>292.18039676000001</v>
      </c>
      <c r="V6" s="50">
        <v>1335.7571291099998</v>
      </c>
      <c r="W6" s="24"/>
    </row>
    <row r="7" spans="2:23" x14ac:dyDescent="0.25">
      <c r="B7" s="21" t="s">
        <v>46</v>
      </c>
      <c r="C7" s="21" t="s">
        <v>20</v>
      </c>
      <c r="D7" s="50">
        <v>-2089.6515712399996</v>
      </c>
      <c r="E7" s="50">
        <v>-1831.1741717899999</v>
      </c>
      <c r="F7" s="50">
        <v>-7181.6958246299992</v>
      </c>
      <c r="G7" s="51"/>
      <c r="H7" s="50">
        <v>-677.68492693999997</v>
      </c>
      <c r="I7" s="50">
        <v>-556.29863728999999</v>
      </c>
      <c r="J7" s="50">
        <v>-2467.3358010299999</v>
      </c>
      <c r="K7" s="51"/>
      <c r="L7" s="50">
        <v>-598.29151767000008</v>
      </c>
      <c r="M7" s="50">
        <v>-543.58066546999999</v>
      </c>
      <c r="N7" s="50">
        <v>-1975.3485273699998</v>
      </c>
      <c r="O7" s="51"/>
      <c r="P7" s="50">
        <v>-492.93936145999999</v>
      </c>
      <c r="Q7" s="50">
        <v>-380.00623985000004</v>
      </c>
      <c r="R7" s="50">
        <v>-1679.62383056</v>
      </c>
      <c r="S7" s="51"/>
      <c r="T7" s="50">
        <v>-320.73576517000004</v>
      </c>
      <c r="U7" s="50">
        <v>-351.28862918000004</v>
      </c>
      <c r="V7" s="50">
        <v>-1059.3876656699999</v>
      </c>
      <c r="W7" s="51"/>
    </row>
    <row r="8" spans="2:23" x14ac:dyDescent="0.25">
      <c r="B8" s="21" t="s">
        <v>47</v>
      </c>
      <c r="C8" s="21" t="s">
        <v>20</v>
      </c>
      <c r="D8" s="50">
        <v>-289.89331834000006</v>
      </c>
      <c r="E8" s="50">
        <v>-205.71785041000001</v>
      </c>
      <c r="F8" s="50">
        <v>-1011.1505045900001</v>
      </c>
      <c r="G8" s="51"/>
      <c r="H8" s="50">
        <v>-134.44365873000001</v>
      </c>
      <c r="I8" s="50">
        <v>-75.888773839999999</v>
      </c>
      <c r="J8" s="50">
        <v>-417.10496794999995</v>
      </c>
      <c r="K8" s="51"/>
      <c r="L8" s="50">
        <v>-91.558893789999999</v>
      </c>
      <c r="M8" s="50">
        <v>-80.795318229999992</v>
      </c>
      <c r="N8" s="50">
        <v>-356.93691452999997</v>
      </c>
      <c r="O8" s="51"/>
      <c r="P8" s="50">
        <v>-35.778483749999999</v>
      </c>
      <c r="Q8" s="50">
        <v>-29.090753770000003</v>
      </c>
      <c r="R8" s="50">
        <v>-137.45427430999999</v>
      </c>
      <c r="S8" s="51"/>
      <c r="T8" s="50">
        <v>-28.112282069999999</v>
      </c>
      <c r="U8" s="50">
        <v>-19.943004569999999</v>
      </c>
      <c r="V8" s="50">
        <v>-99.654347800000011</v>
      </c>
      <c r="W8" s="51"/>
    </row>
    <row r="9" spans="2:23" x14ac:dyDescent="0.25">
      <c r="B9" s="29" t="s">
        <v>69</v>
      </c>
      <c r="C9" s="30" t="s">
        <v>20</v>
      </c>
      <c r="D9" s="52">
        <f>SUM(D6:D8)</f>
        <v>355.73382944999992</v>
      </c>
      <c r="E9" s="52">
        <f>SUM(E6:E8)</f>
        <v>-50.703954970000069</v>
      </c>
      <c r="F9" s="52">
        <f>SUM(F6:F8)</f>
        <v>1192.6959341000022</v>
      </c>
      <c r="G9" s="51"/>
      <c r="H9" s="52">
        <f>SUM(H6:H8)</f>
        <v>294.60515500000008</v>
      </c>
      <c r="I9" s="52">
        <f>SUM(I6:I8)</f>
        <v>-51.605429670000035</v>
      </c>
      <c r="J9" s="52">
        <f>SUM(J6:J8)</f>
        <v>619.11520545999997</v>
      </c>
      <c r="K9" s="51"/>
      <c r="L9" s="52">
        <f>SUM(L6:L8)</f>
        <v>22.840666979999881</v>
      </c>
      <c r="M9" s="52">
        <f>SUM(M6:M8)</f>
        <v>26.433597560000095</v>
      </c>
      <c r="N9" s="52">
        <f>SUM(N6:N8)</f>
        <v>330.56051901000023</v>
      </c>
      <c r="O9" s="51"/>
      <c r="P9" s="52">
        <f>SUM(P6:P8)</f>
        <v>5.3089225600000063</v>
      </c>
      <c r="Q9" s="52">
        <f>SUM(Q6:Q8)</f>
        <v>53.519114130000148</v>
      </c>
      <c r="R9" s="52">
        <f>SUM(R6:R8)</f>
        <v>66.30509398999979</v>
      </c>
      <c r="S9" s="51"/>
      <c r="T9" s="52">
        <f>SUM(T6:T8)</f>
        <v>32.979084909999806</v>
      </c>
      <c r="U9" s="52">
        <f>SUM(U6:U8)</f>
        <v>-79.051236990000035</v>
      </c>
      <c r="V9" s="52">
        <f>SUM(V6:V8)</f>
        <v>176.71511563999988</v>
      </c>
      <c r="W9" s="51"/>
    </row>
    <row r="10" spans="2:23" x14ac:dyDescent="0.25">
      <c r="B10" s="24"/>
      <c r="C10" s="21"/>
      <c r="D10" s="53"/>
      <c r="E10" s="53"/>
      <c r="F10" s="53"/>
      <c r="G10" s="51"/>
      <c r="H10" s="53"/>
      <c r="I10" s="53"/>
      <c r="J10" s="53"/>
      <c r="K10" s="51"/>
      <c r="L10" s="53"/>
      <c r="M10" s="53"/>
      <c r="N10" s="53"/>
      <c r="O10" s="51"/>
      <c r="P10" s="53"/>
      <c r="Q10" s="53"/>
      <c r="R10" s="53"/>
      <c r="S10" s="51"/>
      <c r="T10" s="53"/>
      <c r="U10" s="53"/>
      <c r="V10" s="53"/>
      <c r="W10" s="51"/>
    </row>
    <row r="11" spans="2:23" x14ac:dyDescent="0.25">
      <c r="B11" s="21" t="s">
        <v>70</v>
      </c>
      <c r="C11" s="21" t="s">
        <v>20</v>
      </c>
      <c r="D11" s="50">
        <v>-154.97564498999998</v>
      </c>
      <c r="E11" s="50">
        <v>-118.95314519</v>
      </c>
      <c r="F11" s="50">
        <v>-583.70921814999997</v>
      </c>
      <c r="G11" s="51"/>
      <c r="H11" s="50">
        <v>-130.32268126999998</v>
      </c>
      <c r="I11" s="50">
        <v>-65.101427150000006</v>
      </c>
      <c r="J11" s="50">
        <v>-364.75590396000001</v>
      </c>
      <c r="K11" s="51"/>
      <c r="L11" s="50">
        <v>0.42853799000000048</v>
      </c>
      <c r="M11" s="50">
        <v>-24.586171419999996</v>
      </c>
      <c r="N11" s="50">
        <v>-121.4888296</v>
      </c>
      <c r="O11" s="51"/>
      <c r="P11" s="50">
        <v>-7.0548591499999995</v>
      </c>
      <c r="Q11" s="50">
        <v>-7.7041630400000001</v>
      </c>
      <c r="R11" s="50">
        <v>-27.843134800000001</v>
      </c>
      <c r="S11" s="51"/>
      <c r="T11" s="50">
        <v>-18.026642560000003</v>
      </c>
      <c r="U11" s="50">
        <v>-21.561383579999998</v>
      </c>
      <c r="V11" s="50">
        <v>-69.621349789999996</v>
      </c>
      <c r="W11" s="51"/>
    </row>
    <row r="12" spans="2:23" x14ac:dyDescent="0.25">
      <c r="B12" s="21" t="s">
        <v>71</v>
      </c>
      <c r="C12" s="21" t="s">
        <v>20</v>
      </c>
      <c r="D12" s="50">
        <v>39.67860615</v>
      </c>
      <c r="E12" s="50">
        <v>305.56038836000005</v>
      </c>
      <c r="F12" s="50">
        <v>470.89193345999996</v>
      </c>
      <c r="G12" s="51"/>
      <c r="H12" s="50">
        <v>31.450055839999997</v>
      </c>
      <c r="I12" s="50">
        <v>231.91839363000003</v>
      </c>
      <c r="J12" s="50">
        <v>363.91655626999994</v>
      </c>
      <c r="K12" s="51"/>
      <c r="L12" s="50">
        <v>5.8352015099999992</v>
      </c>
      <c r="M12" s="50">
        <v>0.44115486000000026</v>
      </c>
      <c r="N12" s="50">
        <v>20.97729168</v>
      </c>
      <c r="O12" s="51"/>
      <c r="P12" s="50">
        <v>-0.687256270000001</v>
      </c>
      <c r="Q12" s="50">
        <v>-8.2504008300000002</v>
      </c>
      <c r="R12" s="50">
        <v>16.785753159999999</v>
      </c>
      <c r="S12" s="51"/>
      <c r="T12" s="50">
        <v>3.0806050699999998</v>
      </c>
      <c r="U12" s="50">
        <v>81.4512407</v>
      </c>
      <c r="V12" s="50">
        <v>69.212332349999997</v>
      </c>
      <c r="W12" s="51"/>
    </row>
    <row r="13" spans="2:23" x14ac:dyDescent="0.25">
      <c r="B13" s="29" t="s">
        <v>48</v>
      </c>
      <c r="C13" s="30" t="s">
        <v>20</v>
      </c>
      <c r="D13" s="52">
        <f t="shared" ref="D13:E13" si="0">SUM(D11:D12)</f>
        <v>-115.29703883999997</v>
      </c>
      <c r="E13" s="52">
        <f t="shared" si="0"/>
        <v>186.60724317000006</v>
      </c>
      <c r="F13" s="52">
        <f t="shared" ref="F13" si="1">SUM(F11:F12)</f>
        <v>-112.81728469000001</v>
      </c>
      <c r="G13" s="51"/>
      <c r="H13" s="52">
        <f t="shared" ref="H13:J13" si="2">SUM(H11:H12)</f>
        <v>-98.872625429999971</v>
      </c>
      <c r="I13" s="52">
        <f t="shared" ref="I13" si="3">SUM(I11:I12)</f>
        <v>166.81696648000002</v>
      </c>
      <c r="J13" s="52">
        <f t="shared" si="2"/>
        <v>-0.83934769000006781</v>
      </c>
      <c r="K13" s="51"/>
      <c r="L13" s="52">
        <f t="shared" ref="L13:N13" si="4">SUM(L11:L12)</f>
        <v>6.2637394999999998</v>
      </c>
      <c r="M13" s="52">
        <f t="shared" ref="M13" si="5">SUM(M11:M12)</f>
        <v>-24.145016559999995</v>
      </c>
      <c r="N13" s="52">
        <f t="shared" si="4"/>
        <v>-100.51153791999999</v>
      </c>
      <c r="O13" s="51"/>
      <c r="P13" s="52">
        <f t="shared" ref="P13:R13" si="6">SUM(P11:P12)</f>
        <v>-7.7421154200000002</v>
      </c>
      <c r="Q13" s="52">
        <f t="shared" ref="Q13" si="7">SUM(Q11:Q12)</f>
        <v>-15.954563870000001</v>
      </c>
      <c r="R13" s="52">
        <f t="shared" si="6"/>
        <v>-11.057381640000003</v>
      </c>
      <c r="S13" s="51"/>
      <c r="T13" s="52">
        <f t="shared" ref="T13:V13" si="8">SUM(T11:T12)</f>
        <v>-14.946037490000002</v>
      </c>
      <c r="U13" s="52">
        <f t="shared" ref="U13" si="9">SUM(U11:U12)</f>
        <v>59.889857120000002</v>
      </c>
      <c r="V13" s="52">
        <f t="shared" si="8"/>
        <v>-0.40901743999999951</v>
      </c>
      <c r="W13" s="51"/>
    </row>
    <row r="14" spans="2:23" x14ac:dyDescent="0.25">
      <c r="B14" s="29"/>
      <c r="C14" s="30"/>
      <c r="D14" s="52"/>
      <c r="E14" s="52"/>
      <c r="F14" s="52"/>
      <c r="G14" s="51"/>
      <c r="H14" s="52"/>
      <c r="I14" s="52"/>
      <c r="J14" s="52"/>
      <c r="K14" s="51"/>
      <c r="L14" s="52"/>
      <c r="M14" s="52"/>
      <c r="N14" s="52"/>
      <c r="O14" s="51"/>
      <c r="P14" s="52"/>
      <c r="Q14" s="52"/>
      <c r="R14" s="52"/>
      <c r="S14" s="51"/>
      <c r="T14" s="52"/>
      <c r="U14" s="52"/>
      <c r="V14" s="52"/>
      <c r="W14" s="51"/>
    </row>
    <row r="15" spans="2:23" s="16" customFormat="1" x14ac:dyDescent="0.25">
      <c r="B15" s="31" t="s">
        <v>72</v>
      </c>
      <c r="C15" s="31" t="s">
        <v>20</v>
      </c>
      <c r="D15" s="32">
        <f>+D13+D9</f>
        <v>240.43679060999995</v>
      </c>
      <c r="E15" s="32">
        <f>+E13+E9</f>
        <v>135.90328819999999</v>
      </c>
      <c r="F15" s="32">
        <f>+F13+F9</f>
        <v>1079.8786494100023</v>
      </c>
      <c r="G15" s="24"/>
      <c r="H15" s="32">
        <f>+H13+H9</f>
        <v>195.73252957000011</v>
      </c>
      <c r="I15" s="32">
        <f>+I13+I9</f>
        <v>115.21153680999998</v>
      </c>
      <c r="J15" s="32">
        <f>+J13+J9</f>
        <v>618.2758577699999</v>
      </c>
      <c r="K15" s="24"/>
      <c r="L15" s="32">
        <f>+L13+L9</f>
        <v>29.104406479999881</v>
      </c>
      <c r="M15" s="32">
        <f>+M13+M9</f>
        <v>2.2885810000001001</v>
      </c>
      <c r="N15" s="32">
        <f>+N13+N9</f>
        <v>230.04898109000024</v>
      </c>
      <c r="O15" s="24"/>
      <c r="P15" s="32">
        <f>+P13+P9</f>
        <v>-2.4331928599999939</v>
      </c>
      <c r="Q15" s="32">
        <f>+Q13+Q9</f>
        <v>37.564550260000146</v>
      </c>
      <c r="R15" s="32">
        <f>+R13+R9</f>
        <v>55.247712349999787</v>
      </c>
      <c r="S15" s="24"/>
      <c r="T15" s="32">
        <f>+T13+T9</f>
        <v>18.033047419999804</v>
      </c>
      <c r="U15" s="32">
        <f>+U13+U9</f>
        <v>-19.161379870000033</v>
      </c>
      <c r="V15" s="32">
        <f>+V13+V9</f>
        <v>176.30609819999989</v>
      </c>
      <c r="W15" s="24"/>
    </row>
    <row r="16" spans="2:23" s="16" customFormat="1" x14ac:dyDescent="0.25">
      <c r="B16" s="28"/>
      <c r="C16" s="28"/>
      <c r="D16" s="33"/>
      <c r="E16" s="33"/>
      <c r="F16" s="33"/>
      <c r="G16" s="24"/>
      <c r="H16" s="33"/>
      <c r="I16" s="33"/>
      <c r="J16" s="33"/>
      <c r="K16" s="24"/>
      <c r="L16" s="33"/>
      <c r="M16" s="33"/>
      <c r="N16" s="33"/>
      <c r="O16" s="24"/>
      <c r="P16" s="33"/>
      <c r="Q16" s="33"/>
      <c r="R16" s="33"/>
      <c r="S16" s="24"/>
      <c r="T16" s="33"/>
      <c r="U16" s="33"/>
      <c r="V16" s="33"/>
      <c r="W16" s="24"/>
    </row>
    <row r="17" spans="2:23" s="16" customFormat="1" x14ac:dyDescent="0.25">
      <c r="B17" s="21" t="s">
        <v>80</v>
      </c>
      <c r="C17" s="21" t="s">
        <v>20</v>
      </c>
      <c r="D17" s="50">
        <v>-181.00759584530002</v>
      </c>
      <c r="E17" s="50">
        <v>-19.490345999999999</v>
      </c>
      <c r="F17" s="50">
        <v>-550.72345053061611</v>
      </c>
      <c r="G17" s="24"/>
      <c r="H17" s="50">
        <v>-66.470535832900012</v>
      </c>
      <c r="I17" s="50">
        <v>-19.490345999999999</v>
      </c>
      <c r="J17" s="50">
        <v>-329.60602312076634</v>
      </c>
      <c r="K17" s="24"/>
      <c r="L17" s="50">
        <v>-48.595201012399997</v>
      </c>
      <c r="M17" s="50">
        <v>0</v>
      </c>
      <c r="N17" s="50">
        <v>-48.806049588670746</v>
      </c>
      <c r="O17" s="24"/>
      <c r="P17" s="50">
        <v>-19.454574999999998</v>
      </c>
      <c r="Q17" s="50">
        <v>0</v>
      </c>
      <c r="R17" s="50">
        <v>-113.12924022117899</v>
      </c>
      <c r="S17" s="24"/>
      <c r="T17" s="50">
        <v>-46.487284000000002</v>
      </c>
      <c r="U17" s="50">
        <v>0</v>
      </c>
      <c r="V17" s="50">
        <v>-59.182137599999997</v>
      </c>
      <c r="W17" s="24"/>
    </row>
    <row r="18" spans="2:23" s="16" customFormat="1" x14ac:dyDescent="0.25">
      <c r="B18" s="21" t="s">
        <v>81</v>
      </c>
      <c r="C18" s="21" t="s">
        <v>20</v>
      </c>
      <c r="D18" s="50">
        <v>-50.128989255070906</v>
      </c>
      <c r="E18" s="50">
        <v>-44.458708142821003</v>
      </c>
      <c r="F18" s="50">
        <v>-25.475476174140283</v>
      </c>
      <c r="G18" s="24"/>
      <c r="H18" s="50">
        <v>-32.014255243513809</v>
      </c>
      <c r="I18" s="50">
        <v>6.4765039140000003</v>
      </c>
      <c r="J18" s="50">
        <v>-96.786899223229057</v>
      </c>
      <c r="K18" s="24"/>
      <c r="L18" s="50">
        <v>-3.6908949364175818</v>
      </c>
      <c r="M18" s="50">
        <v>-28.996927693838998</v>
      </c>
      <c r="N18" s="50">
        <v>59.780952714490553</v>
      </c>
      <c r="O18" s="24"/>
      <c r="P18" s="50">
        <v>-6.46941040195727</v>
      </c>
      <c r="Q18" s="50">
        <v>0.19338699999999953</v>
      </c>
      <c r="R18" s="50">
        <v>20.437924982917181</v>
      </c>
      <c r="S18" s="24"/>
      <c r="T18" s="50">
        <v>-7.9544286731822504</v>
      </c>
      <c r="U18" s="50">
        <v>-22.131671362982004</v>
      </c>
      <c r="V18" s="50">
        <v>-8.9074546483189625</v>
      </c>
      <c r="W18" s="24"/>
    </row>
    <row r="19" spans="2:23" s="16" customFormat="1" x14ac:dyDescent="0.25">
      <c r="B19" s="21" t="s">
        <v>49</v>
      </c>
      <c r="C19" s="21" t="s">
        <v>20</v>
      </c>
      <c r="D19" s="50">
        <v>-45.30825883</v>
      </c>
      <c r="E19" s="50">
        <v>-15.34516189</v>
      </c>
      <c r="F19" s="50">
        <v>-136.93506317000001</v>
      </c>
      <c r="G19" s="24"/>
      <c r="H19" s="50">
        <v>-31.042489499999999</v>
      </c>
      <c r="I19" s="50">
        <v>-11.0953816</v>
      </c>
      <c r="J19" s="50">
        <v>-92.172390620000002</v>
      </c>
      <c r="K19" s="24"/>
      <c r="L19" s="50">
        <v>-6.2062862899999995</v>
      </c>
      <c r="M19" s="50">
        <v>-2.0586597099999997</v>
      </c>
      <c r="N19" s="50">
        <v>-12.50449519</v>
      </c>
      <c r="O19" s="24"/>
      <c r="P19" s="50">
        <v>-2.46921444</v>
      </c>
      <c r="Q19" s="50">
        <v>-0.9649200899999999</v>
      </c>
      <c r="R19" s="50">
        <v>-7.16665039</v>
      </c>
      <c r="S19" s="24"/>
      <c r="T19" s="50">
        <v>-5.5902685999999999</v>
      </c>
      <c r="U19" s="50">
        <v>-1.2262004900000001</v>
      </c>
      <c r="V19" s="50">
        <v>-25.09152697</v>
      </c>
      <c r="W19" s="24"/>
    </row>
    <row r="20" spans="2:23" s="16" customFormat="1" x14ac:dyDescent="0.25">
      <c r="B20" s="21" t="s">
        <v>50</v>
      </c>
      <c r="C20" s="21" t="s">
        <v>20</v>
      </c>
      <c r="D20" s="50">
        <v>112.45411643000001</v>
      </c>
      <c r="E20" s="50">
        <v>58.970172780000006</v>
      </c>
      <c r="F20" s="50">
        <v>390.91645656000003</v>
      </c>
      <c r="G20" s="24"/>
      <c r="H20" s="50">
        <v>64.215319010000002</v>
      </c>
      <c r="I20" s="50">
        <v>28.339637120000003</v>
      </c>
      <c r="J20" s="50">
        <v>210.88362649000001</v>
      </c>
      <c r="K20" s="24"/>
      <c r="L20" s="50">
        <v>18.638049379999998</v>
      </c>
      <c r="M20" s="50">
        <v>12.024482259999999</v>
      </c>
      <c r="N20" s="50">
        <v>68.459449050000003</v>
      </c>
      <c r="O20" s="24"/>
      <c r="P20" s="50">
        <v>18.638925130000001</v>
      </c>
      <c r="Q20" s="50">
        <v>12.214077779999998</v>
      </c>
      <c r="R20" s="50">
        <v>33.511463049999996</v>
      </c>
      <c r="S20" s="24"/>
      <c r="T20" s="50">
        <v>10.96182291</v>
      </c>
      <c r="U20" s="50">
        <v>6.3919756200000002</v>
      </c>
      <c r="V20" s="50">
        <v>78.061917969999996</v>
      </c>
      <c r="W20" s="24"/>
    </row>
    <row r="21" spans="2:23" s="16" customFormat="1" x14ac:dyDescent="0.25">
      <c r="B21" s="21"/>
      <c r="C21" s="28"/>
      <c r="D21" s="33"/>
      <c r="E21" s="33"/>
      <c r="F21" s="33"/>
      <c r="G21" s="28"/>
      <c r="H21" s="33"/>
      <c r="I21" s="33"/>
      <c r="J21" s="33"/>
      <c r="K21" s="28"/>
      <c r="L21" s="33"/>
      <c r="M21" s="33"/>
      <c r="N21" s="33"/>
      <c r="O21" s="28"/>
      <c r="P21" s="33"/>
      <c r="Q21" s="33"/>
      <c r="R21" s="33"/>
      <c r="S21" s="28"/>
      <c r="T21" s="33"/>
      <c r="U21" s="33"/>
      <c r="V21" s="33"/>
      <c r="W21" s="28"/>
    </row>
    <row r="22" spans="2:23" s="16" customFormat="1" x14ac:dyDescent="0.25">
      <c r="B22" s="21" t="s">
        <v>80</v>
      </c>
      <c r="C22" s="21" t="s">
        <v>21</v>
      </c>
      <c r="D22" s="56">
        <f>+D17/-$D$6</f>
        <v>6.6175192526445714E-2</v>
      </c>
      <c r="E22" s="56">
        <f>+E17/-$E$6</f>
        <v>9.8129408395761057E-3</v>
      </c>
      <c r="F22" s="56">
        <f>+F17/-$F$6</f>
        <v>5.8677851005255133E-2</v>
      </c>
      <c r="G22" s="24"/>
      <c r="H22" s="56">
        <f>+H17/-$H$6</f>
        <v>6.006009701363197E-2</v>
      </c>
      <c r="I22" s="56">
        <f>+I17/-$I$6</f>
        <v>3.357035978103777E-2</v>
      </c>
      <c r="J22" s="56">
        <f>+J17/-$J$6</f>
        <v>9.4077567341691981E-2</v>
      </c>
      <c r="K22" s="24"/>
      <c r="L22" s="56">
        <f>+L17/-$L$6</f>
        <v>6.8185504887712897E-2</v>
      </c>
      <c r="M22" s="56">
        <f>+M17/-$M$6</f>
        <v>0</v>
      </c>
      <c r="N22" s="56">
        <f>+N17/-$N$6</f>
        <v>1.8328529064441934E-2</v>
      </c>
      <c r="O22" s="24"/>
      <c r="P22" s="56">
        <f>+P17/-$P$6</f>
        <v>3.6429962268069098E-2</v>
      </c>
      <c r="Q22" s="56">
        <f>+Q17/-$Q$6</f>
        <v>0</v>
      </c>
      <c r="R22" s="56">
        <f>+R17/-$R$6</f>
        <v>6.0067032715198594E-2</v>
      </c>
      <c r="S22" s="24"/>
      <c r="T22" s="56">
        <f>+T17/-$T$6</f>
        <v>0.12174955650280396</v>
      </c>
      <c r="U22" s="56">
        <f>+U17/-$U$6</f>
        <v>0</v>
      </c>
      <c r="V22" s="56">
        <f>+V17/-$V$6</f>
        <v>4.4306061566321116E-2</v>
      </c>
      <c r="W22" s="24"/>
    </row>
    <row r="23" spans="2:23" s="16" customFormat="1" x14ac:dyDescent="0.25">
      <c r="B23" s="21" t="s">
        <v>81</v>
      </c>
      <c r="C23" s="21" t="s">
        <v>21</v>
      </c>
      <c r="D23" s="56">
        <f t="shared" ref="D23:D25" si="10">+D18/-$D$6</f>
        <v>1.8326830427302099E-2</v>
      </c>
      <c r="E23" s="56">
        <f t="shared" ref="E23:E25" si="11">+E18/-$E$6</f>
        <v>2.2383936786421494E-2</v>
      </c>
      <c r="F23" s="56">
        <f>+F18/-$F$6</f>
        <v>2.714331837138699E-3</v>
      </c>
      <c r="G23" s="24"/>
      <c r="H23" s="56">
        <f t="shared" ref="H23:H25" si="12">+H18/-$H$6</f>
        <v>2.8926790669753011E-2</v>
      </c>
      <c r="I23" s="56">
        <f t="shared" ref="I23:I25" si="13">+I18/-$I$6</f>
        <v>-1.1155192756264014E-2</v>
      </c>
      <c r="J23" s="56">
        <f t="shared" ref="J23:J25" si="14">+J18/-$J$6</f>
        <v>2.7625332641845191E-2</v>
      </c>
      <c r="K23" s="24"/>
      <c r="L23" s="56">
        <f t="shared" ref="L23:L25" si="15">+L18/-$L$6</f>
        <v>5.1788145636627479E-3</v>
      </c>
      <c r="M23" s="56">
        <f t="shared" ref="M23:M25" si="16">+M18/-$M$6</f>
        <v>4.4555164104528838E-2</v>
      </c>
      <c r="N23" s="56">
        <f t="shared" ref="N23:N25" si="17">+N18/-$N$6</f>
        <v>-2.2450022867286333E-2</v>
      </c>
      <c r="O23" s="24"/>
      <c r="P23" s="56">
        <f t="shared" ref="P23:P25" si="18">+P18/-$P$6</f>
        <v>1.2114393495615149E-2</v>
      </c>
      <c r="Q23" s="56">
        <f t="shared" ref="Q23:Q25" si="19">+Q18/-$Q$6</f>
        <v>-4.1802911044443511E-4</v>
      </c>
      <c r="R23" s="56">
        <f t="shared" ref="R23:R25" si="20">+R18/-$R$6</f>
        <v>-1.0851708242532974E-2</v>
      </c>
      <c r="S23" s="24"/>
      <c r="T23" s="56">
        <f t="shared" ref="T23:T25" si="21">+T18/-$T$6</f>
        <v>2.0832539134640053E-2</v>
      </c>
      <c r="U23" s="56">
        <f t="shared" ref="U23:U25" si="22">+U18/-$U$6</f>
        <v>7.5746599047714983E-2</v>
      </c>
      <c r="V23" s="56">
        <f t="shared" ref="V23:V25" si="23">+V18/-$V$6</f>
        <v>6.6684687314780798E-3</v>
      </c>
      <c r="W23" s="24"/>
    </row>
    <row r="24" spans="2:23" s="16" customFormat="1" x14ac:dyDescent="0.25">
      <c r="B24" s="21" t="s">
        <v>49</v>
      </c>
      <c r="C24" s="21" t="s">
        <v>21</v>
      </c>
      <c r="D24" s="56">
        <f t="shared" si="10"/>
        <v>1.6564402930779747E-2</v>
      </c>
      <c r="E24" s="56">
        <f t="shared" si="11"/>
        <v>7.7259359993038538E-3</v>
      </c>
      <c r="F24" s="56">
        <f>+F19/-$F$6</f>
        <v>1.4590000164951704E-2</v>
      </c>
      <c r="G24" s="24"/>
      <c r="H24" s="56">
        <f t="shared" si="12"/>
        <v>2.8048742311956025E-2</v>
      </c>
      <c r="I24" s="56">
        <f t="shared" si="13"/>
        <v>1.9110792195269725E-2</v>
      </c>
      <c r="J24" s="56">
        <f t="shared" si="14"/>
        <v>2.630823976909135E-2</v>
      </c>
      <c r="K24" s="24"/>
      <c r="L24" s="56">
        <f t="shared" si="15"/>
        <v>8.7082418704957799E-3</v>
      </c>
      <c r="M24" s="56">
        <f t="shared" si="16"/>
        <v>3.1632289524907284E-3</v>
      </c>
      <c r="N24" s="56">
        <f t="shared" si="17"/>
        <v>4.6959138356342323E-3</v>
      </c>
      <c r="O24" s="24"/>
      <c r="P24" s="56">
        <f t="shared" si="18"/>
        <v>4.6237653035839325E-3</v>
      </c>
      <c r="Q24" s="56">
        <f t="shared" si="19"/>
        <v>2.0857900834733733E-3</v>
      </c>
      <c r="R24" s="56">
        <f t="shared" si="20"/>
        <v>3.8052003407155429E-3</v>
      </c>
      <c r="S24" s="24"/>
      <c r="T24" s="56">
        <f t="shared" si="21"/>
        <v>1.4640836465764504E-2</v>
      </c>
      <c r="U24" s="56">
        <f t="shared" si="22"/>
        <v>4.1967240225469805E-3</v>
      </c>
      <c r="V24" s="56">
        <f t="shared" si="23"/>
        <v>1.8784497887515079E-2</v>
      </c>
      <c r="W24" s="24"/>
    </row>
    <row r="25" spans="2:23" s="16" customFormat="1" x14ac:dyDescent="0.25">
      <c r="B25" s="21" t="s">
        <v>50</v>
      </c>
      <c r="C25" s="21" t="s">
        <v>21</v>
      </c>
      <c r="D25" s="56">
        <f t="shared" si="10"/>
        <v>-4.1112489066517925E-2</v>
      </c>
      <c r="E25" s="56">
        <f t="shared" si="11"/>
        <v>-2.9690125397964784E-2</v>
      </c>
      <c r="F25" s="56">
        <f>+F20/-$F$6</f>
        <v>-4.1650918571615798E-2</v>
      </c>
      <c r="G25" s="24"/>
      <c r="H25" s="56">
        <f t="shared" si="12"/>
        <v>-5.8022373991349539E-2</v>
      </c>
      <c r="I25" s="56">
        <f t="shared" si="13"/>
        <v>-4.8812464087731086E-2</v>
      </c>
      <c r="J25" s="56">
        <f t="shared" si="14"/>
        <v>-6.0191310779245409E-2</v>
      </c>
      <c r="K25" s="24"/>
      <c r="L25" s="56">
        <f t="shared" si="15"/>
        <v>-2.6151652439366263E-2</v>
      </c>
      <c r="M25" s="56">
        <f t="shared" si="16"/>
        <v>-1.8476191202840001E-2</v>
      </c>
      <c r="N25" s="56">
        <f t="shared" si="17"/>
        <v>-2.5709128524507175E-2</v>
      </c>
      <c r="O25" s="24"/>
      <c r="P25" s="56">
        <f t="shared" si="18"/>
        <v>-3.4902604616305677E-2</v>
      </c>
      <c r="Q25" s="56">
        <f t="shared" si="19"/>
        <v>-2.6402188716266102E-2</v>
      </c>
      <c r="R25" s="56">
        <f t="shared" si="20"/>
        <v>-1.7793226078625039E-2</v>
      </c>
      <c r="S25" s="24"/>
      <c r="T25" s="56">
        <f t="shared" si="21"/>
        <v>-2.8708863218483059E-2</v>
      </c>
      <c r="U25" s="56">
        <f t="shared" si="22"/>
        <v>-2.1876812034211983E-2</v>
      </c>
      <c r="V25" s="56">
        <f t="shared" si="23"/>
        <v>-5.8440203139332514E-2</v>
      </c>
      <c r="W25" s="24"/>
    </row>
    <row r="26" spans="2:23" s="16" customFormat="1" x14ac:dyDescent="0.25">
      <c r="B26" s="21"/>
      <c r="C26" s="28"/>
      <c r="D26" s="33"/>
      <c r="E26" s="33"/>
      <c r="F26" s="33"/>
      <c r="G26" s="28"/>
      <c r="H26" s="33"/>
      <c r="I26" s="33"/>
      <c r="J26" s="33"/>
      <c r="K26" s="28"/>
      <c r="L26" s="33"/>
      <c r="M26" s="33"/>
      <c r="N26" s="33"/>
      <c r="O26" s="28"/>
      <c r="P26" s="33"/>
      <c r="Q26" s="33"/>
      <c r="R26" s="33"/>
      <c r="S26" s="28"/>
      <c r="T26" s="33"/>
      <c r="U26" s="33"/>
      <c r="V26" s="33"/>
      <c r="W26" s="28"/>
    </row>
    <row r="27" spans="2:23" s="16" customFormat="1" x14ac:dyDescent="0.25">
      <c r="B27" s="21" t="s">
        <v>82</v>
      </c>
      <c r="C27" s="28" t="s">
        <v>21</v>
      </c>
      <c r="D27" s="34">
        <f>-D7/D6</f>
        <v>0.76396293975520124</v>
      </c>
      <c r="E27" s="34">
        <f>-E7/E6</f>
        <v>0.9219540697089238</v>
      </c>
      <c r="F27" s="34">
        <f>-F7/F6</f>
        <v>0.76518709554982889</v>
      </c>
      <c r="G27" s="28"/>
      <c r="H27" s="34">
        <f>-H7/H6</f>
        <v>0.61232878517803169</v>
      </c>
      <c r="I27" s="34">
        <f>-I7/I6</f>
        <v>0.95817413398029649</v>
      </c>
      <c r="J27" s="34">
        <f>-J7/J6</f>
        <v>0.70423758576438134</v>
      </c>
      <c r="K27" s="28"/>
      <c r="L27" s="34">
        <f>-L7/L6</f>
        <v>0.83948226064453124</v>
      </c>
      <c r="M27" s="34">
        <f>-M7/M6</f>
        <v>0.83523765033944408</v>
      </c>
      <c r="N27" s="34">
        <f>-N7/N6</f>
        <v>0.74181854916419754</v>
      </c>
      <c r="O27" s="34"/>
      <c r="P27" s="34">
        <f>-P7/P6</f>
        <v>0.92306114826121233</v>
      </c>
      <c r="Q27" s="34">
        <f>-Q7/Q6</f>
        <v>0.82142889857038248</v>
      </c>
      <c r="R27" s="34">
        <f>-R7/R6</f>
        <v>0.89181204949511383</v>
      </c>
      <c r="S27" s="34"/>
      <c r="T27" s="34">
        <f>-T7/T6</f>
        <v>0.84000255132209878</v>
      </c>
      <c r="U27" s="34">
        <f>-U7/U6</f>
        <v>1.2023004728429887</v>
      </c>
      <c r="V27" s="34">
        <f>-V7/V6</f>
        <v>0.79309901671710203</v>
      </c>
      <c r="W27" s="28"/>
    </row>
    <row r="28" spans="2:23" s="16" customFormat="1" x14ac:dyDescent="0.25">
      <c r="B28" s="21" t="s">
        <v>83</v>
      </c>
      <c r="C28" s="28" t="s">
        <v>21</v>
      </c>
      <c r="D28" s="34">
        <f>-D13/D6</f>
        <v>4.2151842895515698E-2</v>
      </c>
      <c r="E28" s="34">
        <f>-E13/E6</f>
        <v>-9.395245407462767E-2</v>
      </c>
      <c r="F28" s="34">
        <f>-F13/F6</f>
        <v>1.2020326745627216E-2</v>
      </c>
      <c r="G28" s="28"/>
      <c r="H28" s="34">
        <f>-H13/H6</f>
        <v>8.9337319173213206E-2</v>
      </c>
      <c r="I28" s="34">
        <f>-I13/I6</f>
        <v>-0.28732715069885978</v>
      </c>
      <c r="J28" s="34">
        <f>-J13/J6</f>
        <v>2.3957022411615021E-4</v>
      </c>
      <c r="K28" s="28"/>
      <c r="L28" s="34">
        <f>-L13/L6</f>
        <v>-8.788856335497584E-3</v>
      </c>
      <c r="M28" s="34">
        <f>-M13/M6</f>
        <v>3.709997095195499E-2</v>
      </c>
      <c r="N28" s="34">
        <f>-N13/N6</f>
        <v>3.7745907722597373E-2</v>
      </c>
      <c r="O28" s="34"/>
      <c r="P28" s="34">
        <f>-P13/P6</f>
        <v>1.4497616762413776E-2</v>
      </c>
      <c r="Q28" s="34">
        <f>-Q13/Q6</f>
        <v>3.4487696391717337E-2</v>
      </c>
      <c r="R28" s="34">
        <f>-R13/R6</f>
        <v>5.8710206434319729E-3</v>
      </c>
      <c r="S28" s="34"/>
      <c r="T28" s="34">
        <f>-T13/T6</f>
        <v>3.9143466326872989E-2</v>
      </c>
      <c r="U28" s="34">
        <f>-U13/U6</f>
        <v>-0.20497561706439241</v>
      </c>
      <c r="V28" s="34">
        <f>-V13/V6</f>
        <v>3.06206443586435E-4</v>
      </c>
      <c r="W28" s="28"/>
    </row>
    <row r="29" spans="2:23" s="16" customFormat="1" x14ac:dyDescent="0.25">
      <c r="B29" s="21" t="s">
        <v>84</v>
      </c>
      <c r="C29" s="28" t="s">
        <v>21</v>
      </c>
      <c r="D29" s="34">
        <f>+D27+D28</f>
        <v>0.8061147826507169</v>
      </c>
      <c r="E29" s="34">
        <f>+E27+E28</f>
        <v>0.82800161563429608</v>
      </c>
      <c r="F29" s="34">
        <f>+F27+F28</f>
        <v>0.77720742229545614</v>
      </c>
      <c r="G29" s="28"/>
      <c r="H29" s="34">
        <f t="shared" ref="H29:I29" si="24">+H27+H28</f>
        <v>0.70166610435124488</v>
      </c>
      <c r="I29" s="34">
        <f t="shared" si="24"/>
        <v>0.67084698328143677</v>
      </c>
      <c r="J29" s="34">
        <f t="shared" ref="J29" si="25">+J27+J28</f>
        <v>0.70447715598849747</v>
      </c>
      <c r="K29" s="28"/>
      <c r="L29" s="34">
        <f t="shared" ref="L29:M29" si="26">+L27+L28</f>
        <v>0.83069340430903371</v>
      </c>
      <c r="M29" s="34">
        <f t="shared" si="26"/>
        <v>0.87233762129139902</v>
      </c>
      <c r="N29" s="34">
        <f t="shared" ref="N29" si="27">+N27+N28</f>
        <v>0.77956445688679488</v>
      </c>
      <c r="O29" s="34"/>
      <c r="P29" s="34">
        <f t="shared" ref="P29:Q29" si="28">+P27+P28</f>
        <v>0.93755876502362612</v>
      </c>
      <c r="Q29" s="34">
        <f t="shared" si="28"/>
        <v>0.85591659496209982</v>
      </c>
      <c r="R29" s="34">
        <f t="shared" ref="R29" si="29">+R27+R28</f>
        <v>0.89768307013854576</v>
      </c>
      <c r="S29" s="34"/>
      <c r="T29" s="34">
        <f t="shared" ref="T29:U29" si="30">+T27+T28</f>
        <v>0.87914601764897182</v>
      </c>
      <c r="U29" s="34">
        <f t="shared" si="30"/>
        <v>0.99732485577859631</v>
      </c>
      <c r="V29" s="34">
        <f t="shared" ref="V29" si="31">+V27+V28</f>
        <v>0.79340522316068851</v>
      </c>
      <c r="W29" s="28"/>
    </row>
    <row r="30" spans="2:23" s="16" customFormat="1" x14ac:dyDescent="0.25">
      <c r="B30" s="21" t="s">
        <v>62</v>
      </c>
      <c r="C30" s="28" t="s">
        <v>21</v>
      </c>
      <c r="D30" s="34">
        <f>-D8/D6</f>
        <v>0.1059831001218054</v>
      </c>
      <c r="E30" s="34">
        <f>-E8/E6</f>
        <v>0.10357420518435627</v>
      </c>
      <c r="F30" s="34">
        <f>-F8/F6</f>
        <v>0.10773490505090114</v>
      </c>
      <c r="G30" s="34"/>
      <c r="H30" s="34">
        <f>-H8/H6</f>
        <v>0.12147787113512039</v>
      </c>
      <c r="I30" s="34">
        <f>-I8/I6</f>
        <v>0.13071155541059185</v>
      </c>
      <c r="J30" s="34">
        <f>-J8/J6</f>
        <v>0.11905189213272639</v>
      </c>
      <c r="K30" s="34"/>
      <c r="L30" s="34">
        <f>-L8/L6</f>
        <v>0.12846925766267769</v>
      </c>
      <c r="M30" s="34">
        <f>-M8/M6</f>
        <v>0.12414586471449328</v>
      </c>
      <c r="N30" s="34">
        <f>-N8/N6</f>
        <v>0.1340433955886883</v>
      </c>
      <c r="O30" s="34"/>
      <c r="P30" s="34">
        <f>-P8/P6</f>
        <v>6.6997547518834175E-2</v>
      </c>
      <c r="Q30" s="34">
        <f>-Q8/Q6</f>
        <v>6.2883140648705593E-2</v>
      </c>
      <c r="R30" s="34">
        <f>-R8/R6</f>
        <v>7.2982638049017431E-2</v>
      </c>
      <c r="S30" s="34"/>
      <c r="T30" s="34">
        <f>-T8/T6</f>
        <v>7.3625679536456198E-2</v>
      </c>
      <c r="U30" s="34">
        <f>-U8/U6</f>
        <v>6.8255792623833661E-2</v>
      </c>
      <c r="V30" s="34">
        <f>-V8/V6</f>
        <v>7.4605140132322251E-2</v>
      </c>
      <c r="W30" s="34"/>
    </row>
    <row r="31" spans="2:23" s="16" customFormat="1" x14ac:dyDescent="0.25">
      <c r="B31" s="28" t="s">
        <v>85</v>
      </c>
      <c r="C31" s="28" t="s">
        <v>21</v>
      </c>
      <c r="D31" s="35">
        <f>+D30+D29</f>
        <v>0.91209788277252235</v>
      </c>
      <c r="E31" s="35">
        <f>+E30+E29</f>
        <v>0.93157582081865231</v>
      </c>
      <c r="F31" s="35">
        <f>+F30+F29</f>
        <v>0.88494232734635725</v>
      </c>
      <c r="G31" s="35"/>
      <c r="H31" s="35">
        <f t="shared" ref="H31:I31" si="32">+H30+H29</f>
        <v>0.82314397548636531</v>
      </c>
      <c r="I31" s="35">
        <f t="shared" si="32"/>
        <v>0.80155853869202864</v>
      </c>
      <c r="J31" s="35">
        <f t="shared" ref="J31" si="33">+J30+J29</f>
        <v>0.82352904812122385</v>
      </c>
      <c r="K31" s="35"/>
      <c r="L31" s="35">
        <f t="shared" ref="L31:M31" si="34">+L30+L29</f>
        <v>0.95916266197171141</v>
      </c>
      <c r="M31" s="35">
        <f t="shared" si="34"/>
        <v>0.99648348600589232</v>
      </c>
      <c r="N31" s="35">
        <f t="shared" ref="N31" si="35">+N30+N29</f>
        <v>0.91360785247548315</v>
      </c>
      <c r="O31" s="35"/>
      <c r="P31" s="35">
        <f t="shared" ref="P31:Q31" si="36">+P30+P29</f>
        <v>1.0045563125424604</v>
      </c>
      <c r="Q31" s="35">
        <f t="shared" si="36"/>
        <v>0.91879973561080541</v>
      </c>
      <c r="R31" s="35">
        <f t="shared" ref="R31" si="37">+R30+R29</f>
        <v>0.97066570818756315</v>
      </c>
      <c r="S31" s="35"/>
      <c r="T31" s="35">
        <f t="shared" ref="T31:U31" si="38">+T30+T29</f>
        <v>0.95277169718542798</v>
      </c>
      <c r="U31" s="35">
        <f t="shared" si="38"/>
        <v>1.0655806484024299</v>
      </c>
      <c r="V31" s="35">
        <f t="shared" ref="V31" si="39">+V30+V29</f>
        <v>0.86801036329301073</v>
      </c>
      <c r="W31" s="35"/>
    </row>
    <row r="32" spans="2:23" s="16" customFormat="1" x14ac:dyDescent="0.25">
      <c r="B32" s="21" t="s">
        <v>86</v>
      </c>
      <c r="C32" s="28" t="s">
        <v>21</v>
      </c>
      <c r="D32" s="34">
        <f>+(D6+D11)/D6</f>
        <v>0.94334191835303771</v>
      </c>
      <c r="E32" s="34">
        <f>+(E6+E11)/E6</f>
        <v>0.94010982788961384</v>
      </c>
      <c r="F32" s="34">
        <f>+(F6+F11)/F6</f>
        <v>0.93780761923248535</v>
      </c>
      <c r="G32" s="34"/>
      <c r="H32" s="34">
        <f>+(H6+H11)/H6</f>
        <v>0.8822456779973975</v>
      </c>
      <c r="I32" s="34">
        <f>+(I6+I11)/I6</f>
        <v>0.88786867448712703</v>
      </c>
      <c r="J32" s="34">
        <f>+(J6+J11)/J6</f>
        <v>0.89588980264021567</v>
      </c>
      <c r="K32" s="34"/>
      <c r="L32" s="34">
        <f>+(L6+L11)/L6</f>
        <v>1.0006012955724632</v>
      </c>
      <c r="M32" s="34">
        <f>+(M6+M11)/M6</f>
        <v>0.96222217353899442</v>
      </c>
      <c r="N32" s="34">
        <f>+(N6+N11)/N6</f>
        <v>0.95437632090499058</v>
      </c>
      <c r="O32" s="34"/>
      <c r="P32" s="34">
        <f>+(P6+P11)/P6</f>
        <v>0.98678931548794868</v>
      </c>
      <c r="Q32" s="34">
        <f>+(Q6+Q11)/Q6</f>
        <v>0.9833465309336713</v>
      </c>
      <c r="R32" s="34">
        <f>+(R6+R11)/R6</f>
        <v>0.98521642604815995</v>
      </c>
      <c r="S32" s="34"/>
      <c r="T32" s="34">
        <f>+(T6+T11)/T6</f>
        <v>0.95278847142555001</v>
      </c>
      <c r="U32" s="34">
        <f>+(U6+U11)/U6</f>
        <v>0.92620523546721467</v>
      </c>
      <c r="V32" s="34">
        <f>+(V6+V11)/V6</f>
        <v>0.94787873613192841</v>
      </c>
      <c r="W32" s="34"/>
    </row>
    <row r="33" spans="2:22" s="16" customFormat="1" x14ac:dyDescent="0.25">
      <c r="B33" s="3"/>
      <c r="C33" s="3"/>
      <c r="D33" s="25"/>
      <c r="E33" s="25"/>
      <c r="F33" s="25"/>
      <c r="H33" s="25"/>
      <c r="I33" s="25"/>
      <c r="J33" s="25"/>
      <c r="L33" s="25"/>
      <c r="M33" s="25"/>
      <c r="N33" s="25"/>
      <c r="P33" s="25"/>
      <c r="Q33" s="25"/>
      <c r="R33" s="25"/>
      <c r="T33" s="25"/>
      <c r="U33" s="25"/>
      <c r="V33" s="25"/>
    </row>
    <row r="34" spans="2:22" s="16" customFormat="1" x14ac:dyDescent="0.25">
      <c r="B34" s="59" t="s">
        <v>99</v>
      </c>
      <c r="C34" s="3"/>
      <c r="D34" s="25"/>
      <c r="E34" s="25"/>
      <c r="F34" s="25"/>
      <c r="H34" s="25"/>
      <c r="I34" s="25"/>
      <c r="J34" s="25"/>
      <c r="L34" s="25"/>
      <c r="M34" s="25"/>
      <c r="N34" s="25"/>
      <c r="P34" s="25"/>
      <c r="Q34" s="25"/>
      <c r="R34" s="25"/>
      <c r="T34" s="25"/>
      <c r="U34" s="25"/>
      <c r="V34" s="25"/>
    </row>
    <row r="35" spans="2:22" s="16" customFormat="1" x14ac:dyDescent="0.25">
      <c r="B35" s="3"/>
      <c r="C35" s="3"/>
      <c r="D35" s="25"/>
      <c r="E35" s="25"/>
      <c r="F35" s="25"/>
      <c r="H35" s="25"/>
      <c r="I35" s="25"/>
      <c r="J35" s="25"/>
      <c r="L35" s="25"/>
      <c r="M35" s="25"/>
      <c r="N35" s="25"/>
      <c r="P35" s="25"/>
      <c r="Q35" s="25"/>
      <c r="R35" s="25"/>
      <c r="T35" s="25"/>
      <c r="U35" s="25"/>
      <c r="V35" s="25"/>
    </row>
    <row r="36" spans="2:22" ht="25.5" customHeight="1" x14ac:dyDescent="0.25">
      <c r="B36" s="9"/>
      <c r="C36" s="9"/>
      <c r="D36" s="23" t="str">
        <f>+D3</f>
        <v>Q1
2024</v>
      </c>
      <c r="E36" s="23" t="str">
        <f>+E3</f>
        <v>Q1
 2023</v>
      </c>
      <c r="F36" s="23" t="str">
        <f>+F3</f>
        <v>FY
2023</v>
      </c>
      <c r="H36" s="25"/>
      <c r="I36" s="25"/>
      <c r="J36" s="25"/>
      <c r="K36" s="25"/>
      <c r="L36" s="25"/>
      <c r="M36" s="25"/>
      <c r="N36" s="25"/>
      <c r="P36" s="25"/>
      <c r="Q36" s="25"/>
      <c r="R36" s="25"/>
      <c r="T36" s="25"/>
      <c r="U36" s="25"/>
      <c r="V36" s="25"/>
    </row>
    <row r="37" spans="2:22" ht="5.0999999999999996" customHeight="1" x14ac:dyDescent="0.25">
      <c r="B37" s="2"/>
      <c r="C37" s="2"/>
      <c r="D37" s="4"/>
      <c r="E37" s="4"/>
      <c r="F37" s="4"/>
    </row>
    <row r="38" spans="2:22" x14ac:dyDescent="0.25">
      <c r="B38" s="36" t="s">
        <v>87</v>
      </c>
      <c r="C38" s="36"/>
      <c r="D38" s="21"/>
      <c r="E38" s="21"/>
      <c r="F38" s="21"/>
      <c r="H38" s="25"/>
      <c r="I38" s="25"/>
      <c r="J38" s="25"/>
      <c r="L38" s="25"/>
      <c r="M38" s="25"/>
      <c r="N38" s="25"/>
      <c r="P38" s="25"/>
      <c r="Q38" s="25"/>
      <c r="R38" s="25"/>
      <c r="T38" s="25"/>
      <c r="U38" s="25"/>
      <c r="V38" s="25"/>
    </row>
    <row r="39" spans="2:22" x14ac:dyDescent="0.25">
      <c r="B39" s="21" t="s">
        <v>14</v>
      </c>
      <c r="C39" s="21" t="s">
        <v>20</v>
      </c>
      <c r="D39" s="37">
        <v>350.09649822999995</v>
      </c>
      <c r="E39" s="37">
        <v>635.0627800549704</v>
      </c>
      <c r="F39" s="37">
        <v>1328.0250535111127</v>
      </c>
      <c r="H39" s="25"/>
      <c r="I39" s="25"/>
      <c r="J39" s="25"/>
      <c r="L39" s="25"/>
      <c r="M39" s="25"/>
      <c r="N39" s="25"/>
      <c r="P39" s="25"/>
      <c r="Q39" s="25"/>
      <c r="R39" s="25"/>
      <c r="T39" s="25"/>
      <c r="U39" s="25"/>
      <c r="V39" s="25"/>
    </row>
    <row r="40" spans="2:22" x14ac:dyDescent="0.25">
      <c r="B40" s="21" t="s">
        <v>15</v>
      </c>
      <c r="C40" s="21" t="s">
        <v>20</v>
      </c>
      <c r="D40" s="37"/>
      <c r="E40" s="37">
        <v>25.74453415502958</v>
      </c>
      <c r="F40" s="37">
        <v>43.60721385888732</v>
      </c>
      <c r="H40" s="25"/>
      <c r="I40" s="25"/>
      <c r="J40" s="25"/>
      <c r="L40" s="25"/>
      <c r="M40" s="25"/>
      <c r="N40" s="25"/>
      <c r="P40" s="25"/>
      <c r="Q40" s="25"/>
      <c r="R40" s="25"/>
      <c r="T40" s="25"/>
      <c r="U40" s="25"/>
      <c r="V40" s="25"/>
    </row>
    <row r="41" spans="2:22" x14ac:dyDescent="0.25">
      <c r="B41" s="30" t="s">
        <v>56</v>
      </c>
      <c r="C41" s="30" t="s">
        <v>20</v>
      </c>
      <c r="D41" s="38">
        <f>SUM(D39:D40)</f>
        <v>350.09649822999995</v>
      </c>
      <c r="E41" s="38">
        <f>SUM(E39:E40)</f>
        <v>660.80731420999996</v>
      </c>
      <c r="F41" s="38">
        <f>SUM(F39:F40)</f>
        <v>1371.6322673699999</v>
      </c>
      <c r="H41" s="25"/>
      <c r="I41" s="25"/>
      <c r="J41" s="25"/>
      <c r="L41" s="25"/>
      <c r="M41" s="25"/>
      <c r="N41" s="25"/>
      <c r="P41" s="25"/>
      <c r="Q41" s="25"/>
      <c r="R41" s="25"/>
      <c r="T41" s="25"/>
      <c r="U41" s="25"/>
      <c r="V41" s="25"/>
    </row>
    <row r="42" spans="2:22" x14ac:dyDescent="0.25">
      <c r="B42" s="39"/>
      <c r="C42" s="39"/>
      <c r="D42" s="40"/>
      <c r="E42" s="40"/>
      <c r="F42" s="40"/>
      <c r="H42" s="25"/>
      <c r="I42" s="25"/>
      <c r="J42" s="25"/>
      <c r="L42" s="25"/>
      <c r="M42" s="25"/>
      <c r="N42" s="25"/>
      <c r="P42" s="25"/>
      <c r="Q42" s="25"/>
      <c r="R42" s="25"/>
      <c r="T42" s="25"/>
      <c r="U42" s="25"/>
      <c r="V42" s="25"/>
    </row>
    <row r="43" spans="2:22" x14ac:dyDescent="0.25">
      <c r="B43" s="21" t="s">
        <v>16</v>
      </c>
      <c r="C43" s="21" t="s">
        <v>20</v>
      </c>
      <c r="D43" s="37">
        <v>20215.118654980113</v>
      </c>
      <c r="E43" s="41">
        <v>14831.92899</v>
      </c>
      <c r="F43" s="37">
        <v>16762.125939968177</v>
      </c>
      <c r="H43" s="25"/>
      <c r="I43" s="25"/>
      <c r="J43" s="25"/>
      <c r="L43" s="25"/>
      <c r="M43" s="25"/>
      <c r="N43" s="25"/>
      <c r="P43" s="25"/>
      <c r="Q43" s="25"/>
      <c r="R43" s="25"/>
      <c r="T43" s="25"/>
      <c r="U43" s="25"/>
      <c r="V43" s="25"/>
    </row>
    <row r="44" spans="2:22" x14ac:dyDescent="0.25">
      <c r="B44" s="21" t="s">
        <v>17</v>
      </c>
      <c r="C44" s="21" t="s">
        <v>20</v>
      </c>
      <c r="D44" s="37"/>
      <c r="E44" s="41">
        <v>601.14616699999999</v>
      </c>
      <c r="F44" s="37">
        <v>550.40347970941241</v>
      </c>
      <c r="H44" s="25"/>
      <c r="I44" s="25"/>
      <c r="J44" s="25"/>
      <c r="L44" s="54"/>
      <c r="M44" s="54"/>
      <c r="N44" s="54"/>
      <c r="P44" s="54"/>
      <c r="Q44" s="54"/>
      <c r="R44" s="54"/>
      <c r="T44" s="54"/>
      <c r="U44" s="54"/>
      <c r="V44" s="54"/>
    </row>
    <row r="45" spans="2:22" x14ac:dyDescent="0.25">
      <c r="B45" s="30" t="s">
        <v>57</v>
      </c>
      <c r="C45" s="30" t="s">
        <v>20</v>
      </c>
      <c r="D45" s="38">
        <f>SUM(D43:D44)</f>
        <v>20215.118654980113</v>
      </c>
      <c r="E45" s="38">
        <f>SUM(E43:E44)</f>
        <v>15433.075157000001</v>
      </c>
      <c r="F45" s="38">
        <f>SUM(F43:F44)</f>
        <v>17312.52941967759</v>
      </c>
      <c r="H45" s="25"/>
      <c r="I45" s="25"/>
      <c r="J45" s="25"/>
      <c r="L45" s="54"/>
      <c r="M45" s="54"/>
      <c r="N45" s="54"/>
      <c r="P45" s="54"/>
      <c r="Q45" s="54"/>
      <c r="R45" s="54"/>
      <c r="T45" s="54"/>
      <c r="U45" s="54"/>
      <c r="V45" s="54"/>
    </row>
    <row r="46" spans="2:22" x14ac:dyDescent="0.25">
      <c r="B46" s="39"/>
      <c r="C46" s="21"/>
      <c r="D46" s="41"/>
      <c r="E46" s="41"/>
      <c r="F46" s="41"/>
      <c r="H46" s="54"/>
      <c r="I46" s="54"/>
      <c r="J46" s="54"/>
      <c r="L46" s="54"/>
      <c r="M46" s="54"/>
      <c r="N46" s="54"/>
      <c r="P46" s="54"/>
      <c r="Q46" s="54"/>
      <c r="R46" s="54"/>
      <c r="T46" s="54"/>
      <c r="U46" s="54"/>
      <c r="V46" s="54"/>
    </row>
    <row r="47" spans="2:22" x14ac:dyDescent="0.25">
      <c r="B47" s="21" t="s">
        <v>18</v>
      </c>
      <c r="C47" s="21" t="s">
        <v>21</v>
      </c>
      <c r="D47" s="34">
        <f t="shared" ref="D47:E49" si="40">D39/D43</f>
        <v>1.7318547776307591E-2</v>
      </c>
      <c r="E47" s="34">
        <f t="shared" si="40"/>
        <v>4.2817274845580983E-2</v>
      </c>
      <c r="F47" s="34">
        <f t="shared" ref="F47" si="41">F39/F43</f>
        <v>7.9227721964821002E-2</v>
      </c>
      <c r="H47" s="25"/>
      <c r="I47" s="25"/>
      <c r="J47" s="25"/>
      <c r="L47" s="54"/>
      <c r="M47" s="54"/>
      <c r="N47" s="54"/>
      <c r="P47" s="54"/>
      <c r="Q47" s="54"/>
      <c r="R47" s="54"/>
      <c r="T47" s="54"/>
      <c r="U47" s="54"/>
      <c r="V47" s="54"/>
    </row>
    <row r="48" spans="2:22" x14ac:dyDescent="0.25">
      <c r="B48" s="21" t="s">
        <v>19</v>
      </c>
      <c r="C48" s="21" t="s">
        <v>21</v>
      </c>
      <c r="D48" s="34"/>
      <c r="E48" s="34">
        <f t="shared" si="40"/>
        <v>4.2825747826866843E-2</v>
      </c>
      <c r="F48" s="34">
        <f t="shared" ref="F48" si="42">F40/F44</f>
        <v>7.9227721964820988E-2</v>
      </c>
      <c r="H48" s="54"/>
      <c r="I48" s="54"/>
      <c r="J48" s="54"/>
      <c r="L48" s="54"/>
      <c r="M48" s="54"/>
      <c r="N48" s="54"/>
      <c r="P48" s="54"/>
      <c r="Q48" s="54"/>
      <c r="R48" s="54"/>
      <c r="T48" s="54"/>
      <c r="U48" s="54"/>
      <c r="V48" s="54"/>
    </row>
    <row r="49" spans="1:22" x14ac:dyDescent="0.25">
      <c r="B49" s="30" t="s">
        <v>56</v>
      </c>
      <c r="C49" s="30" t="s">
        <v>21</v>
      </c>
      <c r="D49" s="42">
        <f t="shared" si="40"/>
        <v>1.7318547776307591E-2</v>
      </c>
      <c r="E49" s="42">
        <f t="shared" si="40"/>
        <v>4.2817604883513875E-2</v>
      </c>
      <c r="F49" s="42">
        <f t="shared" ref="F49" si="43">F41/F45</f>
        <v>7.9227721964821002E-2</v>
      </c>
      <c r="H49" s="25"/>
      <c r="I49" s="25"/>
      <c r="J49" s="25"/>
      <c r="L49" s="54"/>
      <c r="M49" s="54"/>
      <c r="N49" s="54"/>
      <c r="P49" s="54"/>
      <c r="Q49" s="54"/>
      <c r="R49" s="54"/>
      <c r="T49" s="54"/>
      <c r="U49" s="54"/>
      <c r="V49" s="54"/>
    </row>
    <row r="50" spans="1:22" x14ac:dyDescent="0.25">
      <c r="B50" s="21"/>
      <c r="C50" s="21"/>
      <c r="D50" s="34"/>
      <c r="E50" s="34"/>
      <c r="F50" s="34"/>
      <c r="H50" s="25"/>
      <c r="I50" s="25"/>
      <c r="J50" s="25"/>
      <c r="L50" s="54"/>
      <c r="M50" s="54"/>
      <c r="N50" s="54"/>
      <c r="P50" s="54"/>
      <c r="Q50" s="54"/>
      <c r="R50" s="54"/>
      <c r="T50" s="54"/>
      <c r="U50" s="54"/>
      <c r="V50" s="54"/>
    </row>
    <row r="51" spans="1:22" x14ac:dyDescent="0.25">
      <c r="B51" s="21" t="s">
        <v>33</v>
      </c>
      <c r="C51" s="21" t="s">
        <v>20</v>
      </c>
      <c r="D51" s="37">
        <v>191.12380032754078</v>
      </c>
      <c r="E51" s="37">
        <v>426.73593636295197</v>
      </c>
      <c r="F51" s="37">
        <v>264.8935212930021</v>
      </c>
      <c r="H51" s="25"/>
      <c r="I51" s="25"/>
      <c r="J51" s="25"/>
      <c r="K51" s="54"/>
      <c r="L51" s="54"/>
      <c r="M51" s="54"/>
      <c r="N51" s="54"/>
      <c r="P51" s="54"/>
      <c r="Q51" s="54"/>
      <c r="R51" s="54"/>
      <c r="T51" s="54"/>
      <c r="U51" s="54"/>
      <c r="V51" s="54"/>
    </row>
    <row r="52" spans="1:22" x14ac:dyDescent="0.25">
      <c r="B52" s="21" t="s">
        <v>32</v>
      </c>
      <c r="C52" s="21" t="s">
        <v>20</v>
      </c>
      <c r="D52" s="37">
        <v>158.97269793002266</v>
      </c>
      <c r="E52" s="37">
        <v>234.071377837048</v>
      </c>
      <c r="F52" s="37">
        <v>1106.7387458203341</v>
      </c>
      <c r="H52" s="25"/>
      <c r="I52" s="25"/>
      <c r="J52" s="25"/>
      <c r="K52" s="54"/>
      <c r="L52" s="54"/>
      <c r="M52" s="54"/>
      <c r="N52" s="54"/>
      <c r="P52" s="54"/>
      <c r="Q52" s="54"/>
      <c r="R52" s="54"/>
      <c r="T52" s="54"/>
      <c r="U52" s="54"/>
      <c r="V52" s="54"/>
    </row>
    <row r="53" spans="1:22" x14ac:dyDescent="0.25">
      <c r="B53" s="30" t="s">
        <v>56</v>
      </c>
      <c r="C53" s="30" t="s">
        <v>20</v>
      </c>
      <c r="D53" s="38">
        <f>SUM(D51:D52)</f>
        <v>350.09649825756344</v>
      </c>
      <c r="E53" s="38">
        <f>SUM(E51:E52)</f>
        <v>660.80731419999995</v>
      </c>
      <c r="F53" s="38">
        <f>SUM(F51:F52)</f>
        <v>1371.6322671133362</v>
      </c>
      <c r="H53" s="54"/>
      <c r="I53" s="54"/>
      <c r="J53" s="54"/>
      <c r="K53" s="54"/>
      <c r="L53" s="54"/>
      <c r="M53" s="54"/>
      <c r="N53" s="54"/>
      <c r="P53" s="54"/>
      <c r="Q53" s="54"/>
      <c r="R53" s="54"/>
      <c r="T53" s="54"/>
      <c r="U53" s="54"/>
      <c r="V53" s="54"/>
    </row>
    <row r="54" spans="1:22" x14ac:dyDescent="0.25">
      <c r="B54" s="21"/>
      <c r="C54" s="21"/>
      <c r="D54" s="41"/>
      <c r="E54" s="41"/>
      <c r="F54" s="41"/>
      <c r="H54" s="54"/>
      <c r="I54" s="54"/>
      <c r="J54" s="54"/>
      <c r="L54" s="54"/>
      <c r="M54" s="54"/>
      <c r="N54" s="54"/>
      <c r="P54" s="54"/>
      <c r="Q54" s="54"/>
      <c r="R54" s="54"/>
      <c r="T54" s="54"/>
      <c r="U54" s="54"/>
      <c r="V54" s="54"/>
    </row>
    <row r="55" spans="1:22" x14ac:dyDescent="0.25">
      <c r="B55" s="43" t="s">
        <v>28</v>
      </c>
      <c r="C55" s="21" t="s">
        <v>20</v>
      </c>
      <c r="D55" s="44">
        <v>2960.9332045643105</v>
      </c>
      <c r="E55" s="45">
        <v>2469.0568330000001</v>
      </c>
      <c r="F55" s="44">
        <v>2706.440574361628</v>
      </c>
      <c r="H55" s="54"/>
      <c r="I55" s="54"/>
      <c r="J55" s="54"/>
      <c r="L55" s="54"/>
      <c r="M55" s="54"/>
      <c r="N55" s="54"/>
      <c r="P55" s="54"/>
      <c r="Q55" s="54"/>
      <c r="R55" s="54"/>
      <c r="T55" s="54"/>
      <c r="U55" s="54"/>
      <c r="V55" s="54"/>
    </row>
    <row r="56" spans="1:22" x14ac:dyDescent="0.25">
      <c r="B56" s="21" t="s">
        <v>29</v>
      </c>
      <c r="C56" s="21" t="s">
        <v>20</v>
      </c>
      <c r="D56" s="44">
        <v>17254.185450415804</v>
      </c>
      <c r="E56" s="45">
        <v>12964.0183232</v>
      </c>
      <c r="F56" s="44">
        <v>14606.088845315964</v>
      </c>
      <c r="H56" s="54"/>
      <c r="I56" s="54"/>
      <c r="J56" s="54"/>
      <c r="L56" s="54"/>
      <c r="M56" s="54"/>
      <c r="N56" s="54"/>
      <c r="P56" s="54"/>
      <c r="Q56" s="54"/>
      <c r="R56" s="54"/>
      <c r="T56" s="54"/>
      <c r="U56" s="54"/>
      <c r="V56" s="54"/>
    </row>
    <row r="57" spans="1:22" x14ac:dyDescent="0.25">
      <c r="A57" s="8"/>
      <c r="B57" s="30" t="s">
        <v>57</v>
      </c>
      <c r="C57" s="30" t="s">
        <v>20</v>
      </c>
      <c r="D57" s="38">
        <f>SUM(D55:D56)</f>
        <v>20215.118654980113</v>
      </c>
      <c r="E57" s="38">
        <f>SUM(E55:E56)</f>
        <v>15433.0751562</v>
      </c>
      <c r="F57" s="38">
        <f>SUM(F55:F56)</f>
        <v>17312.529419677594</v>
      </c>
      <c r="H57" s="54"/>
      <c r="I57" s="54"/>
      <c r="J57" s="54"/>
      <c r="L57" s="54"/>
      <c r="M57" s="54"/>
      <c r="N57" s="54"/>
      <c r="P57" s="54"/>
      <c r="Q57" s="54"/>
      <c r="R57" s="54"/>
      <c r="T57" s="54"/>
      <c r="U57" s="54"/>
      <c r="V57" s="54"/>
    </row>
    <row r="58" spans="1:22" x14ac:dyDescent="0.25">
      <c r="A58" s="8"/>
      <c r="B58" s="39"/>
      <c r="C58" s="21"/>
      <c r="D58" s="41"/>
      <c r="E58" s="41"/>
      <c r="F58" s="41"/>
      <c r="H58" s="54"/>
      <c r="I58" s="54"/>
      <c r="J58" s="54"/>
      <c r="L58" s="54"/>
      <c r="M58" s="54"/>
      <c r="N58" s="54"/>
      <c r="P58" s="54"/>
      <c r="Q58" s="54"/>
      <c r="R58" s="54"/>
      <c r="T58" s="54"/>
      <c r="U58" s="54"/>
      <c r="V58" s="54"/>
    </row>
    <row r="59" spans="1:22" x14ac:dyDescent="0.25">
      <c r="B59" s="21" t="s">
        <v>30</v>
      </c>
      <c r="C59" s="21" t="s">
        <v>21</v>
      </c>
      <c r="D59" s="34">
        <f t="shared" ref="D59:E61" si="44">D51/D55</f>
        <v>6.4548501139073788E-2</v>
      </c>
      <c r="E59" s="34">
        <f t="shared" si="44"/>
        <v>0.17283358190036122</v>
      </c>
      <c r="F59" s="34">
        <f t="shared" ref="F59" si="45">F51/F55</f>
        <v>9.787524019642771E-2</v>
      </c>
      <c r="H59" s="54"/>
      <c r="I59" s="54"/>
      <c r="J59" s="54"/>
      <c r="L59" s="54"/>
      <c r="M59" s="54"/>
      <c r="N59" s="54"/>
      <c r="P59" s="54"/>
      <c r="Q59" s="54"/>
      <c r="R59" s="54"/>
      <c r="T59" s="54"/>
      <c r="U59" s="54"/>
      <c r="V59" s="54"/>
    </row>
    <row r="60" spans="1:22" x14ac:dyDescent="0.25">
      <c r="B60" s="21" t="s">
        <v>31</v>
      </c>
      <c r="C60" s="21" t="s">
        <v>21</v>
      </c>
      <c r="D60" s="46">
        <f t="shared" si="44"/>
        <v>9.2135730421392704E-3</v>
      </c>
      <c r="E60" s="46">
        <f t="shared" si="44"/>
        <v>1.8055464903051027E-2</v>
      </c>
      <c r="F60" s="46">
        <f t="shared" ref="F60" si="46">F52/F56</f>
        <v>7.5772423236714376E-2</v>
      </c>
      <c r="H60" s="54"/>
      <c r="I60" s="54"/>
      <c r="J60" s="54"/>
      <c r="L60" s="54"/>
      <c r="M60" s="54"/>
      <c r="N60" s="54"/>
      <c r="P60" s="54"/>
      <c r="Q60" s="54"/>
      <c r="R60" s="54"/>
      <c r="T60" s="54"/>
      <c r="U60" s="54"/>
      <c r="V60" s="54"/>
    </row>
    <row r="61" spans="1:22" x14ac:dyDescent="0.25">
      <c r="B61" s="30" t="s">
        <v>56</v>
      </c>
      <c r="C61" s="30" t="s">
        <v>21</v>
      </c>
      <c r="D61" s="42">
        <f t="shared" si="44"/>
        <v>1.7318547777671101E-2</v>
      </c>
      <c r="E61" s="42">
        <f t="shared" si="44"/>
        <v>4.2817604885085445E-2</v>
      </c>
      <c r="F61" s="42">
        <f t="shared" ref="F61" si="47">F53/F57</f>
        <v>7.9227721949995666E-2</v>
      </c>
      <c r="H61" s="54"/>
      <c r="I61" s="54"/>
      <c r="J61" s="54"/>
      <c r="L61" s="54"/>
      <c r="M61" s="54"/>
      <c r="N61" s="54"/>
      <c r="P61" s="54"/>
      <c r="Q61" s="54"/>
      <c r="R61" s="54"/>
      <c r="T61" s="54"/>
      <c r="U61" s="54"/>
      <c r="V61" s="54"/>
    </row>
    <row r="62" spans="1:22" x14ac:dyDescent="0.25">
      <c r="B62" s="21"/>
      <c r="C62" s="21"/>
      <c r="D62" s="34"/>
      <c r="E62" s="34"/>
      <c r="F62" s="34"/>
      <c r="H62" s="54"/>
      <c r="I62" s="54"/>
      <c r="J62" s="54"/>
      <c r="L62" s="54"/>
      <c r="M62" s="54"/>
      <c r="N62" s="54"/>
      <c r="P62" s="54"/>
      <c r="Q62" s="54"/>
      <c r="R62" s="54"/>
      <c r="T62" s="54"/>
      <c r="U62" s="54"/>
      <c r="V62" s="54"/>
    </row>
    <row r="63" spans="1:22" x14ac:dyDescent="0.25">
      <c r="B63" s="36" t="s">
        <v>88</v>
      </c>
      <c r="C63" s="36"/>
      <c r="D63" s="21"/>
      <c r="E63" s="21"/>
      <c r="F63" s="21"/>
    </row>
    <row r="64" spans="1:22" x14ac:dyDescent="0.25">
      <c r="B64" s="21" t="s">
        <v>58</v>
      </c>
      <c r="C64" s="21" t="s">
        <v>20</v>
      </c>
      <c r="D64" s="37">
        <v>455.58358280999988</v>
      </c>
      <c r="E64" s="37">
        <v>626.17991892000009</v>
      </c>
      <c r="F64" s="37">
        <v>1509.3407343100023</v>
      </c>
      <c r="H64" s="54"/>
      <c r="I64" s="54"/>
      <c r="J64" s="54"/>
    </row>
    <row r="65" spans="2:10" ht="14.45" customHeight="1" x14ac:dyDescent="0.25">
      <c r="B65" s="21" t="s">
        <v>34</v>
      </c>
      <c r="C65" s="21" t="s">
        <v>20</v>
      </c>
      <c r="D65" s="37">
        <v>4573.1453089634906</v>
      </c>
      <c r="E65" s="47">
        <v>3872.7816882855886</v>
      </c>
      <c r="F65" s="37">
        <v>3999.2715601840146</v>
      </c>
      <c r="H65" s="54"/>
      <c r="I65" s="54"/>
      <c r="J65" s="54"/>
    </row>
    <row r="66" spans="2:10" x14ac:dyDescent="0.25">
      <c r="B66" s="30" t="s">
        <v>1</v>
      </c>
      <c r="C66" s="30" t="s">
        <v>21</v>
      </c>
      <c r="D66" s="55">
        <f>(D64/D65)*4</f>
        <v>0.39848598899059123</v>
      </c>
      <c r="E66" s="55">
        <f>(E64/E65)*4</f>
        <v>0.64674951424612703</v>
      </c>
      <c r="F66" s="55">
        <f>(F64/F65)</f>
        <v>0.37740391258665978</v>
      </c>
      <c r="H66" s="54"/>
      <c r="I66" s="54"/>
      <c r="J66" s="54"/>
    </row>
    <row r="67" spans="2:10" ht="5.0999999999999996" customHeight="1" x14ac:dyDescent="0.25">
      <c r="B67" s="28"/>
      <c r="C67" s="28"/>
      <c r="D67" s="21"/>
      <c r="E67" s="21"/>
      <c r="F67" s="21"/>
    </row>
    <row r="68" spans="2:10" x14ac:dyDescent="0.25">
      <c r="B68" s="21" t="s">
        <v>0</v>
      </c>
      <c r="C68" s="21" t="s">
        <v>20</v>
      </c>
      <c r="D68" s="48">
        <v>4617.7335908599998</v>
      </c>
      <c r="E68" s="48">
        <v>3984.0434436699993</v>
      </c>
      <c r="F68" s="48">
        <v>4528.5570269999998</v>
      </c>
      <c r="H68" s="54"/>
      <c r="I68" s="54"/>
      <c r="J68" s="54"/>
    </row>
    <row r="69" spans="2:10" x14ac:dyDescent="0.25">
      <c r="B69" s="21" t="s">
        <v>89</v>
      </c>
      <c r="C69" s="21" t="s">
        <v>23</v>
      </c>
      <c r="D69" s="27">
        <f>D68*1000000/D71</f>
        <v>56.012962264420544</v>
      </c>
      <c r="E69" s="27">
        <f>E68*1000000/E71</f>
        <v>48.363277717788989</v>
      </c>
      <c r="F69" s="27">
        <f>F68*1000000/F71</f>
        <v>54.931253368037332</v>
      </c>
      <c r="H69" s="54"/>
      <c r="I69" s="54"/>
      <c r="J69" s="54"/>
    </row>
    <row r="70" spans="2:10" x14ac:dyDescent="0.25">
      <c r="B70" s="21" t="s">
        <v>94</v>
      </c>
      <c r="C70" s="21" t="s">
        <v>23</v>
      </c>
      <c r="D70" s="37">
        <f>+D64*1000000/D72</f>
        <v>5.5262144361761445</v>
      </c>
      <c r="E70" s="37">
        <f>+E64*1000000/E72</f>
        <v>7.6013511770678903</v>
      </c>
      <c r="F70" s="37">
        <f>+F64*1000000/F72</f>
        <v>18.314661351596051</v>
      </c>
      <c r="H70" s="54"/>
      <c r="I70" s="54"/>
      <c r="J70" s="54"/>
    </row>
    <row r="71" spans="2:10" x14ac:dyDescent="0.25">
      <c r="B71" s="21" t="s">
        <v>13</v>
      </c>
      <c r="C71" s="21" t="s">
        <v>22</v>
      </c>
      <c r="D71" s="49">
        <v>82440446</v>
      </c>
      <c r="E71" s="49">
        <v>82377449</v>
      </c>
      <c r="F71" s="49">
        <v>82440446</v>
      </c>
      <c r="H71" s="54"/>
      <c r="I71" s="54"/>
      <c r="J71" s="54"/>
    </row>
    <row r="72" spans="2:10" x14ac:dyDescent="0.25">
      <c r="B72" s="21" t="s">
        <v>90</v>
      </c>
      <c r="C72" s="21" t="s">
        <v>22</v>
      </c>
      <c r="D72" s="49">
        <v>82440446</v>
      </c>
      <c r="E72" s="49">
        <v>82377449</v>
      </c>
      <c r="F72" s="49">
        <v>82411610.312328771</v>
      </c>
      <c r="H72" s="54"/>
      <c r="I72" s="54"/>
      <c r="J72" s="54"/>
    </row>
    <row r="73" spans="2:10" ht="14.45" customHeight="1" x14ac:dyDescent="0.25">
      <c r="B73" s="19"/>
      <c r="C73" s="5"/>
      <c r="D73" s="5"/>
      <c r="E73" s="5"/>
      <c r="F73" s="5"/>
    </row>
    <row r="74" spans="2:10" ht="14.45" customHeight="1" x14ac:dyDescent="0.25">
      <c r="B74" s="19"/>
      <c r="C74" s="5"/>
      <c r="D74" s="5"/>
      <c r="E74" s="5"/>
      <c r="F74" s="5"/>
    </row>
    <row r="75" spans="2:10" ht="52.5" customHeight="1" x14ac:dyDescent="0.25">
      <c r="B75" s="60"/>
      <c r="C75" s="60"/>
      <c r="D75" s="60"/>
      <c r="E75" s="60"/>
      <c r="F75" s="57"/>
    </row>
  </sheetData>
  <mergeCells count="1">
    <mergeCell ref="B75:E75"/>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Karin Axelsson</cp:lastModifiedBy>
  <dcterms:created xsi:type="dcterms:W3CDTF">2020-02-03T12:41:05Z</dcterms:created>
  <dcterms:modified xsi:type="dcterms:W3CDTF">2024-04-24T16:43:15Z</dcterms:modified>
</cp:coreProperties>
</file>